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3020" activeTab="1"/>
  </bookViews>
  <sheets>
    <sheet name="Sheet4" sheetId="4" r:id="rId1"/>
    <sheet name="Sheet1" sheetId="1" r:id="rId2"/>
    <sheet name="Sheet2" sheetId="2" r:id="rId3"/>
    <sheet name="Sheet3" sheetId="3" r:id="rId4"/>
  </sheets>
  <definedNames>
    <definedName name="_xlnm.Print_Titles" localSheetId="1">Sheet1!$1:$1</definedName>
  </definedNames>
  <calcPr calcId="152511"/>
  <pivotCaches>
    <pivotCache cacheId="0" r:id="rId5"/>
  </pivotCaches>
</workbook>
</file>

<file path=xl/calcChain.xml><?xml version="1.0" encoding="utf-8"?>
<calcChain xmlns="http://schemas.openxmlformats.org/spreadsheetml/2006/main">
  <c r="AY212" i="1" l="1"/>
  <c r="AZ212" i="1"/>
  <c r="BA212" i="1"/>
  <c r="BB212" i="1"/>
  <c r="BC212" i="1"/>
  <c r="BD212" i="1"/>
  <c r="BE212" i="1"/>
  <c r="BF212" i="1"/>
  <c r="BG212" i="1"/>
  <c r="BH212" i="1"/>
  <c r="BI212" i="1"/>
  <c r="BJ212" i="1"/>
  <c r="BK212" i="1"/>
  <c r="BL212" i="1"/>
  <c r="BM212" i="1"/>
  <c r="BN212" i="1"/>
  <c r="BO212" i="1"/>
  <c r="BP212" i="1"/>
  <c r="BQ212" i="1"/>
  <c r="BR212" i="1"/>
  <c r="BS212" i="1"/>
  <c r="BT212" i="1"/>
  <c r="BU212" i="1"/>
  <c r="BV212" i="1"/>
  <c r="BW212" i="1"/>
  <c r="BX212" i="1"/>
  <c r="BY212" i="1"/>
  <c r="BZ212" i="1"/>
  <c r="CA212" i="1"/>
  <c r="CB212" i="1"/>
  <c r="T212" i="1"/>
  <c r="AX212" i="1"/>
  <c r="BM211" i="1"/>
  <c r="AX211" i="1"/>
  <c r="CB211" i="1"/>
  <c r="AI211" i="1"/>
  <c r="T211" i="1"/>
  <c r="E2" i="1" l="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C2" i="1"/>
  <c r="C3" i="1"/>
  <c r="C4" i="1"/>
  <c r="C5" i="1"/>
  <c r="C6" i="1"/>
  <c r="C7" i="1"/>
  <c r="C8"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2" i="1"/>
  <c r="C103" i="1"/>
  <c r="C104" i="1"/>
  <c r="C105" i="1"/>
  <c r="C106" i="1"/>
  <c r="C107" i="1"/>
  <c r="C108" i="1"/>
  <c r="C109" i="1"/>
  <c r="C110" i="1"/>
  <c r="C111" i="1"/>
  <c r="C112" i="1"/>
  <c r="C113" i="1"/>
  <c r="C114" i="1"/>
  <c r="C115" i="1"/>
  <c r="C116" i="1"/>
  <c r="C117" i="1"/>
  <c r="C118" i="1"/>
  <c r="C119" i="1"/>
  <c r="C120" i="1"/>
  <c r="C121" i="1"/>
  <c r="C122" i="1"/>
  <c r="C123" i="1"/>
  <c r="C125" i="1"/>
  <c r="C126"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 i="1"/>
  <c r="AI3" i="1" l="1"/>
  <c r="AI4" i="1"/>
  <c r="AI5" i="1"/>
  <c r="AI6"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 i="1"/>
  <c r="CB210" i="1" l="1"/>
  <c r="AX210" i="1"/>
  <c r="AI210" i="1"/>
  <c r="T210" i="1"/>
  <c r="CB209" i="1"/>
  <c r="AX209" i="1"/>
  <c r="T209" i="1"/>
  <c r="CB208" i="1"/>
  <c r="BM208" i="1"/>
  <c r="AX208" i="1"/>
  <c r="AI208" i="1"/>
  <c r="T208" i="1"/>
  <c r="CB207" i="1"/>
  <c r="AX207" i="1"/>
  <c r="AY207" i="1" s="1"/>
  <c r="AI207" i="1"/>
  <c r="T207" i="1"/>
  <c r="CB3" i="1"/>
  <c r="CB4" i="1"/>
  <c r="CB5" i="1"/>
  <c r="CB6" i="1"/>
  <c r="CB7" i="1"/>
  <c r="CB8" i="1"/>
  <c r="CB9" i="1"/>
  <c r="CB10" i="1"/>
  <c r="CB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0" i="1"/>
  <c r="CB101" i="1"/>
  <c r="CB102" i="1"/>
  <c r="CB103" i="1"/>
  <c r="CB104" i="1"/>
  <c r="CB105" i="1"/>
  <c r="CB106" i="1"/>
  <c r="CB107" i="1"/>
  <c r="CB108" i="1"/>
  <c r="CB109" i="1"/>
  <c r="CB110" i="1"/>
  <c r="CB111" i="1"/>
  <c r="CB112" i="1"/>
  <c r="CB113" i="1"/>
  <c r="CB114" i="1"/>
  <c r="CB115" i="1"/>
  <c r="CB116" i="1"/>
  <c r="CB117" i="1"/>
  <c r="CB118" i="1"/>
  <c r="CB119" i="1"/>
  <c r="CB120" i="1"/>
  <c r="CB121" i="1"/>
  <c r="CB122" i="1"/>
  <c r="CB123" i="1"/>
  <c r="CB124" i="1"/>
  <c r="CB125" i="1"/>
  <c r="CB126" i="1"/>
  <c r="CB127" i="1"/>
  <c r="CB128" i="1"/>
  <c r="CB129" i="1"/>
  <c r="CB130" i="1"/>
  <c r="CB131" i="1"/>
  <c r="CB132" i="1"/>
  <c r="CB133" i="1"/>
  <c r="CB134" i="1"/>
  <c r="CB135" i="1"/>
  <c r="CB136" i="1"/>
  <c r="CB137" i="1"/>
  <c r="CB138" i="1"/>
  <c r="CB139" i="1"/>
  <c r="CB140" i="1"/>
  <c r="CB141" i="1"/>
  <c r="CB142" i="1"/>
  <c r="CB143" i="1"/>
  <c r="CB144" i="1"/>
  <c r="CB145" i="1"/>
  <c r="CB146" i="1"/>
  <c r="CB147" i="1"/>
  <c r="CB148" i="1"/>
  <c r="CB149" i="1"/>
  <c r="CB150" i="1"/>
  <c r="CB151" i="1"/>
  <c r="CB152" i="1"/>
  <c r="CB153" i="1"/>
  <c r="CB154" i="1"/>
  <c r="CB155" i="1"/>
  <c r="CB156" i="1"/>
  <c r="CB157" i="1"/>
  <c r="CB158" i="1"/>
  <c r="CB159" i="1"/>
  <c r="CB160" i="1"/>
  <c r="CB161" i="1"/>
  <c r="CB162" i="1"/>
  <c r="CB163" i="1"/>
  <c r="CB164" i="1"/>
  <c r="CB165" i="1"/>
  <c r="CB166" i="1"/>
  <c r="CB167" i="1"/>
  <c r="CB168" i="1"/>
  <c r="CB169" i="1"/>
  <c r="CB170" i="1"/>
  <c r="CB171" i="1"/>
  <c r="CB172" i="1"/>
  <c r="CB173" i="1"/>
  <c r="CB174" i="1"/>
  <c r="CB175" i="1"/>
  <c r="CB176" i="1"/>
  <c r="CB177" i="1"/>
  <c r="CB178" i="1"/>
  <c r="CB179" i="1"/>
  <c r="CB180" i="1"/>
  <c r="CB181" i="1"/>
  <c r="CB182" i="1"/>
  <c r="CB183" i="1"/>
  <c r="CB184" i="1"/>
  <c r="CB185" i="1"/>
  <c r="CB186" i="1"/>
  <c r="CB187" i="1"/>
  <c r="CB188" i="1"/>
  <c r="CB189" i="1"/>
  <c r="CB190" i="1"/>
  <c r="CB191" i="1"/>
  <c r="CB192" i="1"/>
  <c r="CB193" i="1"/>
  <c r="CB194" i="1"/>
  <c r="CB195" i="1"/>
  <c r="CB196" i="1"/>
  <c r="CB197" i="1"/>
  <c r="CB198" i="1"/>
  <c r="CB199" i="1"/>
  <c r="CB200" i="1"/>
  <c r="CB201" i="1"/>
  <c r="CB202" i="1"/>
  <c r="CB203" i="1"/>
  <c r="CB204" i="1"/>
  <c r="CB205" i="1"/>
  <c r="CB206" i="1"/>
  <c r="CB2" i="1"/>
  <c r="BM3" i="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1" i="1"/>
  <c r="BM112" i="1"/>
  <c r="BM113" i="1"/>
  <c r="BM114" i="1"/>
  <c r="BM115" i="1"/>
  <c r="BM116" i="1"/>
  <c r="BM117" i="1"/>
  <c r="BM118" i="1"/>
  <c r="BM119" i="1"/>
  <c r="BM120" i="1"/>
  <c r="BM121" i="1"/>
  <c r="BM122" i="1"/>
  <c r="BM123" i="1"/>
  <c r="BM124" i="1"/>
  <c r="BM125" i="1"/>
  <c r="BM126" i="1"/>
  <c r="BM127" i="1"/>
  <c r="BM128" i="1"/>
  <c r="BM129" i="1"/>
  <c r="BM130" i="1"/>
  <c r="BM131" i="1"/>
  <c r="BM132" i="1"/>
  <c r="BM133" i="1"/>
  <c r="BM134" i="1"/>
  <c r="BM135" i="1"/>
  <c r="BM136" i="1"/>
  <c r="BM137" i="1"/>
  <c r="BM138" i="1"/>
  <c r="BM139" i="1"/>
  <c r="BM140" i="1"/>
  <c r="BM141" i="1"/>
  <c r="BM142" i="1"/>
  <c r="BM143" i="1"/>
  <c r="BM144" i="1"/>
  <c r="BM145" i="1"/>
  <c r="BM146" i="1"/>
  <c r="BM147" i="1"/>
  <c r="BM148" i="1"/>
  <c r="BM149" i="1"/>
  <c r="BM150" i="1"/>
  <c r="BM151" i="1"/>
  <c r="BM152" i="1"/>
  <c r="BM153" i="1"/>
  <c r="BM154" i="1"/>
  <c r="BM155" i="1"/>
  <c r="BM156" i="1"/>
  <c r="BM157" i="1"/>
  <c r="BM158" i="1"/>
  <c r="BM159" i="1"/>
  <c r="BM160" i="1"/>
  <c r="BM161" i="1"/>
  <c r="BM162" i="1"/>
  <c r="BM163" i="1"/>
  <c r="BM164" i="1"/>
  <c r="BM165" i="1"/>
  <c r="BM166" i="1"/>
  <c r="BM167" i="1"/>
  <c r="BM168" i="1"/>
  <c r="BM169" i="1"/>
  <c r="BM170" i="1"/>
  <c r="BM171" i="1"/>
  <c r="BM172" i="1"/>
  <c r="BM173" i="1"/>
  <c r="BM174" i="1"/>
  <c r="BM175" i="1"/>
  <c r="BM176" i="1"/>
  <c r="BM177" i="1"/>
  <c r="BM178" i="1"/>
  <c r="BM179" i="1"/>
  <c r="BM180" i="1"/>
  <c r="BM181" i="1"/>
  <c r="BM182" i="1"/>
  <c r="BM183" i="1"/>
  <c r="BM184" i="1"/>
  <c r="BM185" i="1"/>
  <c r="BM186" i="1"/>
  <c r="BM187" i="1"/>
  <c r="BM188" i="1"/>
  <c r="BM189" i="1"/>
  <c r="BM190" i="1"/>
  <c r="BM191" i="1"/>
  <c r="BM192" i="1"/>
  <c r="BM193" i="1"/>
  <c r="BM194" i="1"/>
  <c r="BM195" i="1"/>
  <c r="BM196" i="1"/>
  <c r="BM197" i="1"/>
  <c r="BM198" i="1"/>
  <c r="BM199" i="1"/>
  <c r="BM200" i="1"/>
  <c r="BM201" i="1"/>
  <c r="BM202" i="1"/>
  <c r="BM203" i="1"/>
  <c r="BM204" i="1"/>
  <c r="BM205" i="1"/>
  <c r="BM206" i="1"/>
  <c r="BM2" i="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 i="1"/>
  <c r="AZ207" i="1" l="1"/>
  <c r="AY210" i="1"/>
  <c r="AZ210" i="1" s="1"/>
  <c r="AY209" i="1"/>
  <c r="BA210" i="1" l="1"/>
  <c r="BB210" i="1"/>
  <c r="AZ209" i="1"/>
  <c r="BA207" i="1"/>
  <c r="BB207" i="1" l="1"/>
  <c r="BC207" i="1" s="1"/>
  <c r="BC210" i="1"/>
  <c r="BD210" i="1" s="1"/>
  <c r="BE210" i="1" s="1"/>
  <c r="BA209" i="1"/>
  <c r="BD207" i="1" l="1"/>
  <c r="BE207" i="1" s="1"/>
  <c r="BF207" i="1" s="1"/>
  <c r="BF210" i="1"/>
  <c r="BG210" i="1" s="1"/>
  <c r="BH210" i="1" s="1"/>
  <c r="BB209" i="1"/>
  <c r="BC209" i="1" l="1"/>
  <c r="BD209" i="1" s="1"/>
  <c r="BE209" i="1" s="1"/>
  <c r="BI210" i="1"/>
  <c r="BJ210" i="1" s="1"/>
  <c r="BK210" i="1" s="1"/>
  <c r="BL210" i="1" s="1"/>
  <c r="BG207" i="1"/>
  <c r="BH207" i="1" s="1"/>
  <c r="BI207" i="1" s="1"/>
  <c r="BJ207" i="1" s="1"/>
  <c r="BK207" i="1" s="1"/>
  <c r="BL207" i="1" s="1"/>
  <c r="BM207" i="1" s="1"/>
  <c r="BF209" i="1" l="1"/>
  <c r="BM210" i="1"/>
  <c r="BG209" i="1" l="1"/>
  <c r="BH209" i="1" l="1"/>
  <c r="BI209" i="1" s="1"/>
  <c r="BJ209" i="1" s="1"/>
  <c r="BK209" i="1" s="1"/>
  <c r="BL209" i="1" s="1"/>
  <c r="BM209" i="1" s="1"/>
</calcChain>
</file>

<file path=xl/comments1.xml><?xml version="1.0" encoding="utf-8"?>
<comments xmlns="http://schemas.openxmlformats.org/spreadsheetml/2006/main">
  <authors>
    <author>Caitlin Robisch</author>
  </authors>
  <commentList>
    <comment ref="C18" authorId="0">
      <text>
        <r>
          <rPr>
            <b/>
            <sz val="9"/>
            <color indexed="81"/>
            <rFont val="Tahoma"/>
            <family val="2"/>
          </rPr>
          <t>Caitlin Robisch:</t>
        </r>
        <r>
          <rPr>
            <sz val="9"/>
            <color indexed="81"/>
            <rFont val="Tahoma"/>
            <family val="2"/>
          </rPr>
          <t xml:space="preserve">
SUNY's internal databases often label this as Beginning with Children Charter School 2. Try searching by this name on the SUNY website.</t>
        </r>
      </text>
    </comment>
    <comment ref="C62" authorId="0">
      <text>
        <r>
          <rPr>
            <b/>
            <sz val="9"/>
            <color indexed="81"/>
            <rFont val="Tahoma"/>
            <family val="2"/>
          </rPr>
          <t>Caitlin Robisch:</t>
        </r>
        <r>
          <rPr>
            <sz val="9"/>
            <color indexed="81"/>
            <rFont val="Tahoma"/>
            <family val="2"/>
          </rPr>
          <t xml:space="preserve">
SUNY's internal databases often label this as East Harlem Scholars Academy Charter School 2. Try searching by this name on the SUNY website.</t>
        </r>
      </text>
    </comment>
    <comment ref="C72" authorId="0">
      <text>
        <r>
          <rPr>
            <b/>
            <sz val="9"/>
            <color indexed="81"/>
            <rFont val="Tahoma"/>
            <family val="2"/>
          </rPr>
          <t>Caitlin Robisch:</t>
        </r>
        <r>
          <rPr>
            <sz val="9"/>
            <color indexed="81"/>
            <rFont val="Tahoma"/>
            <family val="2"/>
          </rPr>
          <t xml:space="preserve">
SUNY's internal databases often label this as Family Life Academy Charter School 2. Try searching by this name on the SUNY website.</t>
        </r>
      </text>
    </comment>
    <comment ref="C76" authorId="0">
      <text>
        <r>
          <rPr>
            <b/>
            <sz val="9"/>
            <color indexed="81"/>
            <rFont val="Tahoma"/>
            <family val="2"/>
          </rPr>
          <t>Caitlin Robisch:</t>
        </r>
        <r>
          <rPr>
            <sz val="9"/>
            <color indexed="81"/>
            <rFont val="Tahoma"/>
            <family val="2"/>
          </rPr>
          <t xml:space="preserve">
SUNY's internal databases often label this as Girls Prep Charter School - Bronx. Try searching by this name on the SUNY website.</t>
        </r>
      </text>
    </comment>
    <comment ref="C118" authorId="0">
      <text>
        <r>
          <rPr>
            <b/>
            <sz val="9"/>
            <color indexed="81"/>
            <rFont val="Tahoma"/>
            <family val="2"/>
          </rPr>
          <t>Caitlin Robisch:</t>
        </r>
        <r>
          <rPr>
            <sz val="9"/>
            <color indexed="81"/>
            <rFont val="Tahoma"/>
            <family val="2"/>
          </rPr>
          <t xml:space="preserve">
SUNY's internal databases often label this as Leadership Preparatory Canarsie Charter School. Try searching by this name on the SUNY website.</t>
        </r>
      </text>
    </comment>
    <comment ref="C155" authorId="0">
      <text>
        <r>
          <rPr>
            <b/>
            <sz val="9"/>
            <color indexed="81"/>
            <rFont val="Tahoma"/>
            <family val="2"/>
          </rPr>
          <t>Caitlin Robisch:</t>
        </r>
        <r>
          <rPr>
            <sz val="9"/>
            <color indexed="81"/>
            <rFont val="Tahoma"/>
            <family val="2"/>
          </rPr>
          <t xml:space="preserve">
SUNY's internal databases often label this as ROADS I. Try searching by this name on the SUNY website.</t>
        </r>
      </text>
    </comment>
    <comment ref="C156" authorId="0">
      <text>
        <r>
          <rPr>
            <b/>
            <sz val="9"/>
            <color indexed="81"/>
            <rFont val="Tahoma"/>
            <family val="2"/>
          </rPr>
          <t>Caitlin Robisch:</t>
        </r>
        <r>
          <rPr>
            <sz val="9"/>
            <color indexed="81"/>
            <rFont val="Tahoma"/>
            <family val="2"/>
          </rPr>
          <t xml:space="preserve">
SUNY's internal databases often label this as ROADS II. Try searching by this name on the SUNY website.</t>
        </r>
      </text>
    </comment>
  </commentList>
</comments>
</file>

<file path=xl/sharedStrings.xml><?xml version="1.0" encoding="utf-8"?>
<sst xmlns="http://schemas.openxmlformats.org/spreadsheetml/2006/main" count="1352" uniqueCount="698">
  <si>
    <t>SchoolName</t>
  </si>
  <si>
    <t>SchoolDBN</t>
  </si>
  <si>
    <t>GenEd FTE Grade 0K</t>
  </si>
  <si>
    <t>GenEd FTE Grade 1</t>
  </si>
  <si>
    <t>GenEd FTE Grade 2</t>
  </si>
  <si>
    <t>GenEd FTE Grade 3</t>
  </si>
  <si>
    <t>GenEd FTE Grade 4</t>
  </si>
  <si>
    <t>GenEd FTE Grade 5</t>
  </si>
  <si>
    <t>GenEd FTE Grade 6</t>
  </si>
  <si>
    <t>GenEd FTE Grade 7</t>
  </si>
  <si>
    <t>GenEd FTE Grade 8</t>
  </si>
  <si>
    <t>GenEd FTE Grade 9</t>
  </si>
  <si>
    <t>GenEd FTE Grade 10</t>
  </si>
  <si>
    <t>GenEd FTE Grade 11</t>
  </si>
  <si>
    <t>GenEd FTE Grade 12</t>
  </si>
  <si>
    <t>GenEd FTE Grade Ungraded</t>
  </si>
  <si>
    <t>SpEd &lt;20 FTE Grade 0K</t>
  </si>
  <si>
    <t>SpEd &lt;20 FTE Grade 1</t>
  </si>
  <si>
    <t>SpEd &lt;20 FTE Grade 2</t>
  </si>
  <si>
    <t>SpEd &lt;20 FTE Grade 3</t>
  </si>
  <si>
    <t>SpEd &lt;20 FTE Grade 4</t>
  </si>
  <si>
    <t>SpEd &lt;20 FTE Grade 5</t>
  </si>
  <si>
    <t>SpEd &lt;20 FTE Grade 6</t>
  </si>
  <si>
    <t>SpEd &lt;20 FTE Grade 7</t>
  </si>
  <si>
    <t>SpEd &lt;20 FTE Grade 8</t>
  </si>
  <si>
    <t>SpEd &lt;20 FTE Grade 9</t>
  </si>
  <si>
    <t>SpEd &lt;20 FTE Grade 10</t>
  </si>
  <si>
    <t>SpEd &lt;20 FTE Grade 11</t>
  </si>
  <si>
    <t>SpEd &lt;20 FTE Grade 12</t>
  </si>
  <si>
    <t>SpEd &lt;20 FTE  Grade Ungraded</t>
  </si>
  <si>
    <t>SpEd  20-60 FTE Grade 0K</t>
  </si>
  <si>
    <t>SpEd  20-60 FTE Grade 1</t>
  </si>
  <si>
    <t>SpEd  20-60 FTE Grade 2</t>
  </si>
  <si>
    <t>SpEd  20-60 FTE Grade 3</t>
  </si>
  <si>
    <t>SpEd  20-60 FTE Grade 4</t>
  </si>
  <si>
    <t>SpEd  20-60 FTE Grade 5</t>
  </si>
  <si>
    <t>SpEd  20-60 FTE Grade 6</t>
  </si>
  <si>
    <t>SpEd  20-60 FTE Grade 7</t>
  </si>
  <si>
    <t>SpEd  20-60 FTE Grade 8</t>
  </si>
  <si>
    <t>SpEd  20-60 FTE Grade 9</t>
  </si>
  <si>
    <t>SpEd  20-60 FTE Grade 10</t>
  </si>
  <si>
    <t>SpEd  20-60 FTE Grade 11</t>
  </si>
  <si>
    <t>SpEd  20-60 FTE Grade 12</t>
  </si>
  <si>
    <t>SpEd  20-60 FTE  Grade Ungraded</t>
  </si>
  <si>
    <t>SpEd  &gt;60 FTE Grade 0K</t>
  </si>
  <si>
    <t>SpEd  &gt;60 FTE Grade 1</t>
  </si>
  <si>
    <t>SpEd  &gt;60 FTE Grade 2</t>
  </si>
  <si>
    <t>SpEd  &gt;60 FTE Grade 3</t>
  </si>
  <si>
    <t>SpEd  &gt;60 FTE Grade 4</t>
  </si>
  <si>
    <t>SpEd  &gt;60 FTE Grade 5</t>
  </si>
  <si>
    <t>SpEd  &gt;60 FTE Grade 6</t>
  </si>
  <si>
    <t>SpEd  &gt;60 FTE Grade 7</t>
  </si>
  <si>
    <t>SpEd  &gt;60 FTE Grade 8</t>
  </si>
  <si>
    <t>SpEd  &gt;60 FTE Grade 9</t>
  </si>
  <si>
    <t>SpEd  &gt;60 FTE Grade 10</t>
  </si>
  <si>
    <t>SpEd  &gt;60 FTE Grade 11</t>
  </si>
  <si>
    <t>SpEd  &gt;60 FTE Grade 12</t>
  </si>
  <si>
    <t>SpEd  &gt;60 FTE Grade Ungraded</t>
  </si>
  <si>
    <t>SC &gt;60 FTE Grade 0K</t>
  </si>
  <si>
    <t>SC  &gt;60 FTE Grade 1</t>
  </si>
  <si>
    <t>SC  &gt;60 FTE Grade 2</t>
  </si>
  <si>
    <t>SC  &gt;60 FTE Grade 3</t>
  </si>
  <si>
    <t>SC  &gt;60 FTE Grade 4</t>
  </si>
  <si>
    <t>SC  &gt;60 FTE Grade 5</t>
  </si>
  <si>
    <t>SC  &gt;60 FTE Grade 6</t>
  </si>
  <si>
    <t>SC  &gt;60 FTE Grade 7</t>
  </si>
  <si>
    <t>SC  &gt;60 FTE Grade 8</t>
  </si>
  <si>
    <t>SC  &gt;60 FTE Grade 9</t>
  </si>
  <si>
    <t>SC  &gt;60 FTE Grade 10</t>
  </si>
  <si>
    <t>SC  &gt;60 FTE Grade 11</t>
  </si>
  <si>
    <t>SC  &gt;60 FTE Grade 12</t>
  </si>
  <si>
    <t>SC  &gt;60 FTE Grade Ungraded</t>
  </si>
  <si>
    <t>Beginning with Children Charter 2</t>
  </si>
  <si>
    <t>84K037</t>
  </si>
  <si>
    <t>Brooklyn Success Academy Charter School 2</t>
  </si>
  <si>
    <t>84K125</t>
  </si>
  <si>
    <t>Brooklyn Success Academy Charter School 3</t>
  </si>
  <si>
    <t>84K129</t>
  </si>
  <si>
    <t>BROOKLYN SUCCESS ACADEMY CHARTER SCHOOL 4</t>
  </si>
  <si>
    <t>84K182</t>
  </si>
  <si>
    <t>EXPLORE EXCEED CHARTER SCHOOL</t>
  </si>
  <si>
    <t>84K333</t>
  </si>
  <si>
    <t>WILLIAMSBURG COLLEGIATE CHARTER SCHOOL</t>
  </si>
  <si>
    <t>84K355</t>
  </si>
  <si>
    <t>ACHIEVEMENT FIRST CROWN HEIGHTS</t>
  </si>
  <si>
    <t>84K356</t>
  </si>
  <si>
    <t>KIPP AMP CHARTER SCHOOL</t>
  </si>
  <si>
    <t>84K357</t>
  </si>
  <si>
    <t>ACHIEVEMENT FIRST EAST NEW YORK</t>
  </si>
  <si>
    <t>84K358</t>
  </si>
  <si>
    <t>THE UFT ELEMENTARY CHARTER SCHOOL</t>
  </si>
  <si>
    <t>84K359</t>
  </si>
  <si>
    <t>Launch Expeditionary Learning Charter School</t>
  </si>
  <si>
    <t>84K360</t>
  </si>
  <si>
    <t>HELLENIC CLASSICAL CHARTER SCHOOL</t>
  </si>
  <si>
    <t>84K362</t>
  </si>
  <si>
    <t>Brooklyn Success Academy Charter School</t>
  </si>
  <si>
    <t>84K367</t>
  </si>
  <si>
    <t>Explore Excel Charter School</t>
  </si>
  <si>
    <t>84K379</t>
  </si>
  <si>
    <t>Invictus Preparatory Charter School</t>
  </si>
  <si>
    <t>84K386</t>
  </si>
  <si>
    <t>ROADS Charter High School I</t>
  </si>
  <si>
    <t>84K395</t>
  </si>
  <si>
    <t>TFOA-Professional Preparatory Charter School</t>
  </si>
  <si>
    <t>84K406</t>
  </si>
  <si>
    <t>Urban Dove Charter School</t>
  </si>
  <si>
    <t>84K417</t>
  </si>
  <si>
    <t>THE WILLIAMSBURG CHARTER SCHOOL</t>
  </si>
  <si>
    <t>84K473</t>
  </si>
  <si>
    <t>New Dawn Charter High School</t>
  </si>
  <si>
    <t>84K486</t>
  </si>
  <si>
    <t>ACHIEVEMENT FIRST ENDEAVOR</t>
  </si>
  <si>
    <t>84K508</t>
  </si>
  <si>
    <t>LEADERSHIP PREP CHARTER SCHOOL</t>
  </si>
  <si>
    <t>84K517</t>
  </si>
  <si>
    <t>COMMUNITY ROOTS CHARTER SCHOOL</t>
  </si>
  <si>
    <t>84K536</t>
  </si>
  <si>
    <t>ACHIEVEMENT FIRST BUSHWICK</t>
  </si>
  <si>
    <t>84K538</t>
  </si>
  <si>
    <t>EXCELLENCE CHARTER SCHOOL</t>
  </si>
  <si>
    <t>84K593</t>
  </si>
  <si>
    <t>BEDFORD-STUYVESANT CHARTER SCHOOL</t>
  </si>
  <si>
    <t>84K608</t>
  </si>
  <si>
    <t>ACHIEVEMENT FIRST BROWNSVILLE CHARTER</t>
  </si>
  <si>
    <t>84K626</t>
  </si>
  <si>
    <t>COLLEGIATE CHARTER SCHOOL</t>
  </si>
  <si>
    <t>84K648</t>
  </si>
  <si>
    <t>LA CIMA CHARTER SCHOOL</t>
  </si>
  <si>
    <t>84K649</t>
  </si>
  <si>
    <t>PAVE ACADEMY CHARTER SCHOOL</t>
  </si>
  <si>
    <t>84K651</t>
  </si>
  <si>
    <t>BROOKLYN ASCEND CHARTER SCHOOL</t>
  </si>
  <si>
    <t>84K652</t>
  </si>
  <si>
    <t>Achievement First Aspire Charter School</t>
  </si>
  <si>
    <t>84K680</t>
  </si>
  <si>
    <t>Citizens of the World Williamsburg</t>
  </si>
  <si>
    <t>84K689</t>
  </si>
  <si>
    <t>Citizens of the World Crown Heights</t>
  </si>
  <si>
    <t>84K692</t>
  </si>
  <si>
    <t>BELIEVE NORTHSIDE CHARTER HIGH SCHOOL</t>
  </si>
  <si>
    <t>84K693</t>
  </si>
  <si>
    <t>BROOKLYN CHARTER SCHOOL</t>
  </si>
  <si>
    <t>84K701</t>
  </si>
  <si>
    <t>COMMUNITY PARTNERSHIP CHART SCH</t>
  </si>
  <si>
    <t>84K702</t>
  </si>
  <si>
    <t>BEGINNING WITH CHILDREN CHARTER SCHOOL</t>
  </si>
  <si>
    <t>84K703</t>
  </si>
  <si>
    <t>EXPLORE CHARTER SCHOOL</t>
  </si>
  <si>
    <t>84K704</t>
  </si>
  <si>
    <t>BROOKLYN PROSPECT CHARTER SCHOOL</t>
  </si>
  <si>
    <t>84K707</t>
  </si>
  <si>
    <t>FLATBUSH COLLEGIATE CHARTER SCHOOL</t>
  </si>
  <si>
    <t>84K710</t>
  </si>
  <si>
    <t>LEADERSHIP PREPARATORY EAST NY CHARTER</t>
  </si>
  <si>
    <t>84K711</t>
  </si>
  <si>
    <t>EXCELLENCE GIRLS CHARTER SCHOOL</t>
  </si>
  <si>
    <t>84K712</t>
  </si>
  <si>
    <t>Leadership Prep Brownsville Middle Academy</t>
  </si>
  <si>
    <t>84K724</t>
  </si>
  <si>
    <t>FAHARI ACADEMY CHARTER SCHOOL</t>
  </si>
  <si>
    <t>84K726</t>
  </si>
  <si>
    <t>SUMMIT ACADEMY CHARTER SCHOOL</t>
  </si>
  <si>
    <t>84K730</t>
  </si>
  <si>
    <t>BROOKLYN EXCELSIOR CHARTER</t>
  </si>
  <si>
    <t>84K731</t>
  </si>
  <si>
    <t>Math,Engineering&amp;ScienceAcademy CharterHighSchool</t>
  </si>
  <si>
    <t>84K733</t>
  </si>
  <si>
    <t>The New American Academy Charter School</t>
  </si>
  <si>
    <t>84K736</t>
  </si>
  <si>
    <t>BROWNSVILLE ASCEND CHARTER SCHOOL</t>
  </si>
  <si>
    <t>84K737</t>
  </si>
  <si>
    <t>New Visions Charter HS for Adv Math &amp; Science III</t>
  </si>
  <si>
    <t>84K738</t>
  </si>
  <si>
    <t>New Visions Charter HS for the Humanities III</t>
  </si>
  <si>
    <t>84K739</t>
  </si>
  <si>
    <t>BROOKLYN SCHOLARS CHARTER SCHOOL</t>
  </si>
  <si>
    <t>84K740</t>
  </si>
  <si>
    <t>Success Academy Charter School Crown Heights(BK7)</t>
  </si>
  <si>
    <t>84K741</t>
  </si>
  <si>
    <t>EXPLORE CHARTER SCHOOL II</t>
  </si>
  <si>
    <t>84K742</t>
  </si>
  <si>
    <t>CONEY ISLAND PREPARATORY PUBLIC CHARTER</t>
  </si>
  <si>
    <t>84K744</t>
  </si>
  <si>
    <t>HEBREW LANGUAGE ACADEMY CHARTER SCHOOL</t>
  </si>
  <si>
    <t>84K746</t>
  </si>
  <si>
    <t>Success Academy Charter School Fort Greene(BK 5)</t>
  </si>
  <si>
    <t>84K752</t>
  </si>
  <si>
    <t>Success Academy Charter School Prospect Hghts(BK6)</t>
  </si>
  <si>
    <t>84K756</t>
  </si>
  <si>
    <t>Unity Prep Charter School</t>
  </si>
  <si>
    <t>84K757</t>
  </si>
  <si>
    <t>Brooklyn Urban Garden Charter School</t>
  </si>
  <si>
    <t>84K758</t>
  </si>
  <si>
    <t>Canarsie Ascend Charter School</t>
  </si>
  <si>
    <t>84K759</t>
  </si>
  <si>
    <t>International Charter School of New York</t>
  </si>
  <si>
    <t>84K766</t>
  </si>
  <si>
    <t>HYDE LEADERHIP CHARTER SCHOOL-BROOKLYN</t>
  </si>
  <si>
    <t>84K769</t>
  </si>
  <si>
    <t>Success Academy Charter School – Bensonhurst</t>
  </si>
  <si>
    <t>84K772</t>
  </si>
  <si>
    <t>ACHIEVEMENT FIRST NORTH CROWN HEIGHTS</t>
  </si>
  <si>
    <t>84K774</t>
  </si>
  <si>
    <t>LEADERSHIP PREP BROWNSVILLE</t>
  </si>
  <si>
    <t>84K775</t>
  </si>
  <si>
    <t>CROWN HEIGHTS COLLEGIATE CHARTER SCHOOL</t>
  </si>
  <si>
    <t>84K777</t>
  </si>
  <si>
    <t>EAST NEW YORK COLLEGIATE CHARTER SCHOOL</t>
  </si>
  <si>
    <t>84K780</t>
  </si>
  <si>
    <t>Success Academy Charter School - Bergen Beach</t>
  </si>
  <si>
    <t>84K781</t>
  </si>
  <si>
    <t>BEDFORD STYVESANT NEW BEGINNING</t>
  </si>
  <si>
    <t>84K782</t>
  </si>
  <si>
    <t>Achievement First North Brooklyn Prep C S</t>
  </si>
  <si>
    <t>84K784</t>
  </si>
  <si>
    <t>IMAGINE ME LEADERSHIP CHARTER SCHOOL</t>
  </si>
  <si>
    <t>84K785</t>
  </si>
  <si>
    <t>Achievement First Linden Elementary</t>
  </si>
  <si>
    <t>84K788</t>
  </si>
  <si>
    <t>Compass Charter School</t>
  </si>
  <si>
    <t>84K789</t>
  </si>
  <si>
    <t>Central Brooklyn Ascend Charter School</t>
  </si>
  <si>
    <t>84K790</t>
  </si>
  <si>
    <t>BROOKLYN DREAMS CHARTER SCHOOL</t>
  </si>
  <si>
    <t>84K791</t>
  </si>
  <si>
    <t>CULTURAL ARTS ACADEMY CHARTER SCHOOL</t>
  </si>
  <si>
    <t>84K792</t>
  </si>
  <si>
    <t>BUSHWICK ASCEND CHARTER SCHOOL</t>
  </si>
  <si>
    <t>84K793</t>
  </si>
  <si>
    <t>LESSERTS GARDENS CHARTER SCHOOL</t>
  </si>
  <si>
    <t>84K796</t>
  </si>
  <si>
    <t>NEW HOPE ACADEMY CHARTER SCHOOL</t>
  </si>
  <si>
    <t>84K797</t>
  </si>
  <si>
    <t>Brooklyn LAB Charter School</t>
  </si>
  <si>
    <t>84K803</t>
  </si>
  <si>
    <t>DEMOCRACY PREP 3 CHARTER SCHOOL</t>
  </si>
  <si>
    <t>84M065</t>
  </si>
  <si>
    <t>KIPP NYC Washington Heights Academy</t>
  </si>
  <si>
    <t>84M068</t>
  </si>
  <si>
    <t>MANHATTAN CHARTER SCHOOL II</t>
  </si>
  <si>
    <t>84M080</t>
  </si>
  <si>
    <t>Global Community Charter School</t>
  </si>
  <si>
    <t>84M085</t>
  </si>
  <si>
    <t>Neighborhood Charter School of Harlem</t>
  </si>
  <si>
    <t>84M100</t>
  </si>
  <si>
    <t>East Harlem Scholars Academy II</t>
  </si>
  <si>
    <t>84M168</t>
  </si>
  <si>
    <t>Success Academy Charter School Hells Kitchen(MN1)</t>
  </si>
  <si>
    <t>84M170</t>
  </si>
  <si>
    <t>Success Academy Charter School Union Square(MN2)</t>
  </si>
  <si>
    <t>84M174</t>
  </si>
  <si>
    <t>Harlem Hebrew Language Academy Charter School</t>
  </si>
  <si>
    <t>84M186</t>
  </si>
  <si>
    <t>Great Oaks Charter School</t>
  </si>
  <si>
    <t>84M202</t>
  </si>
  <si>
    <t>Success Academy C S - Washington Heights</t>
  </si>
  <si>
    <t>84M265</t>
  </si>
  <si>
    <t>THE OPPORTUNITY CHARTER SCHOOL</t>
  </si>
  <si>
    <t>84M279</t>
  </si>
  <si>
    <t>HARLEM CHILDREN'S ZONE PROMISE</t>
  </si>
  <si>
    <t>84M284</t>
  </si>
  <si>
    <t>MANHATTAN CHARTER SCHOOL</t>
  </si>
  <si>
    <t>84M320</t>
  </si>
  <si>
    <t>HARLEM LINK CHARTER SCHOOL</t>
  </si>
  <si>
    <t>84M329</t>
  </si>
  <si>
    <t>GIRLS PREPARATORY CHARTER SCHOOL</t>
  </si>
  <si>
    <t>84M330</t>
  </si>
  <si>
    <t>EAST NEW YORK VILLAGE ACADEMY</t>
  </si>
  <si>
    <t>84M335</t>
  </si>
  <si>
    <t>KIPP INFINITY CHARTER SCHOOL</t>
  </si>
  <si>
    <t>84M336</t>
  </si>
  <si>
    <t>NEW YORK CENTER FOR AUTISM</t>
  </si>
  <si>
    <t>84M337</t>
  </si>
  <si>
    <t>HARLEM CHILDREN'S ZONE, INC.</t>
  </si>
  <si>
    <t>84M341</t>
  </si>
  <si>
    <t>DEMOCRACY PREPARATORY</t>
  </si>
  <si>
    <t>84M350</t>
  </si>
  <si>
    <t>Harlem Success Academy Charter School 1</t>
  </si>
  <si>
    <t>84M351</t>
  </si>
  <si>
    <t>NEW HEIGHTS ACADEMY CHARTER SCHOOL</t>
  </si>
  <si>
    <t>84M353</t>
  </si>
  <si>
    <t>DREAM CHARTER SCHOOL</t>
  </si>
  <si>
    <t>84M382</t>
  </si>
  <si>
    <t>Harlem Success  Academy Charter School 2</t>
  </si>
  <si>
    <t>84M384</t>
  </si>
  <si>
    <t>Harlem Success  Academy Charter School 3</t>
  </si>
  <si>
    <t>84M385</t>
  </si>
  <si>
    <t>Harlem Success  Academy Charter School 4</t>
  </si>
  <si>
    <t>84M386</t>
  </si>
  <si>
    <t>ST. HOPE LEADERSHIP ACADEMY CHARTER</t>
  </si>
  <si>
    <t>84M388</t>
  </si>
  <si>
    <t>THE EQUITY PROJECT CHARTER SCHOOL</t>
  </si>
  <si>
    <t>84M430</t>
  </si>
  <si>
    <t>RENAISSANCE CHARTER HS FOR INNOVATION</t>
  </si>
  <si>
    <t>84M433</t>
  </si>
  <si>
    <t>INWOOD ACADEMY FOR LEADERSHIP CHARTER</t>
  </si>
  <si>
    <t>84M478</t>
  </si>
  <si>
    <t>DEMOCRACY PREP HARLEM CHARTER SCHOOL</t>
  </si>
  <si>
    <t>84M481</t>
  </si>
  <si>
    <t>Harlem Success Academy Charter School 5</t>
  </si>
  <si>
    <t>84M482</t>
  </si>
  <si>
    <t>NEW YORK FRENCH AMERICAN CHARTER</t>
  </si>
  <si>
    <t>84M483</t>
  </si>
  <si>
    <t>East Harlem Scholars Academy Charter School</t>
  </si>
  <si>
    <t>84M518</t>
  </si>
  <si>
    <t>Broome Street Academy Charter High School</t>
  </si>
  <si>
    <t>84M522</t>
  </si>
  <si>
    <t>Upper West Success Academy Charter School</t>
  </si>
  <si>
    <t>84M523</t>
  </si>
  <si>
    <t>SISULU CHILDREN'S ACADEMY</t>
  </si>
  <si>
    <t>84M702</t>
  </si>
  <si>
    <t>HARBOR SCIENCE &amp; ARTS CHART SCH</t>
  </si>
  <si>
    <t>84M704</t>
  </si>
  <si>
    <t>AMBER CHARTER SCHOOL INC</t>
  </si>
  <si>
    <t>84M705</t>
  </si>
  <si>
    <t>JOHN V. LINDAY WILDCAT CHARTER SCH.</t>
  </si>
  <si>
    <t>84M707</t>
  </si>
  <si>
    <t>HARLEM DAY CHARTER SCHOOL</t>
  </si>
  <si>
    <t>84M708</t>
  </si>
  <si>
    <t>EAST HARLEM VILLAGE</t>
  </si>
  <si>
    <t>84M709</t>
  </si>
  <si>
    <t>KIPP Star Academy Charter School</t>
  </si>
  <si>
    <t>84M726</t>
  </si>
  <si>
    <t>FUTURE, LEADERS INSTITUTE CHARTER</t>
  </si>
  <si>
    <t>84M861</t>
  </si>
  <si>
    <t>CENTRAL QUEENS ACADEMY CHARTER SCHOOL</t>
  </si>
  <si>
    <t>84Q083</t>
  </si>
  <si>
    <t>PENNINSULA PREPARATORY ACADEMY</t>
  </si>
  <si>
    <t>84Q170</t>
  </si>
  <si>
    <t>Middle Village  Prep Charter School</t>
  </si>
  <si>
    <t>84Q298</t>
  </si>
  <si>
    <t>VOICE CHARTER SCHOOL</t>
  </si>
  <si>
    <t>84Q304</t>
  </si>
  <si>
    <t>New Visions Charter HS for Adv Math &amp; Science IV</t>
  </si>
  <si>
    <t>84Q320</t>
  </si>
  <si>
    <t>GROWING UP GREEN CHARTER SCHOOL</t>
  </si>
  <si>
    <t>84Q321</t>
  </si>
  <si>
    <t>Success Academy C S – Rosedale</t>
  </si>
  <si>
    <t>84Q337</t>
  </si>
  <si>
    <t>Success Academy C S - Springfield Gardens</t>
  </si>
  <si>
    <t>84Q339</t>
  </si>
  <si>
    <t>CHALLENGE PREPARATORY CHARTER SCHOOL</t>
  </si>
  <si>
    <t>84Q340</t>
  </si>
  <si>
    <t>RIVERTON STREET CHARTER SCHOOL</t>
  </si>
  <si>
    <t>84Q341</t>
  </si>
  <si>
    <t>ROCHDALE EARLY ADVANTAGE CHARTER SCHOOL</t>
  </si>
  <si>
    <t>84Q342</t>
  </si>
  <si>
    <t>Academy of the City Charter School</t>
  </si>
  <si>
    <t>84Q359</t>
  </si>
  <si>
    <t>MERRICK PREPARATORY ACADEMY</t>
  </si>
  <si>
    <t>84Q704</t>
  </si>
  <si>
    <t>THE RENAISSANCE CHARTER SCHOOL</t>
  </si>
  <si>
    <t>84Q705</t>
  </si>
  <si>
    <t>OUR WORLD NEIGHBERHOOD</t>
  </si>
  <si>
    <t>84Q706</t>
  </si>
  <si>
    <t>New Ventures</t>
  </si>
  <si>
    <t>84R012</t>
  </si>
  <si>
    <t>JOHN W. LAVELLE PREPARATORY CHARTER</t>
  </si>
  <si>
    <t>84R067</t>
  </si>
  <si>
    <t>STATEN ISLAND COMMUNITY CHARTER SCHOOL</t>
  </si>
  <si>
    <t>84R071</t>
  </si>
  <si>
    <t>NEW WORLD PREPARATORY CHARTER SCHOOL</t>
  </si>
  <si>
    <t>84R073</t>
  </si>
  <si>
    <t>CHILDREN'S AID SOCIETY COMMUNITY CHARTER SCHOOL</t>
  </si>
  <si>
    <t>84X124</t>
  </si>
  <si>
    <t>ICAHN CHARTER SCHOOL 6</t>
  </si>
  <si>
    <t>84X133</t>
  </si>
  <si>
    <t>GRAND CONCOURSE ACADEMY</t>
  </si>
  <si>
    <t>84X165</t>
  </si>
  <si>
    <t>MOTT HALL CHARTER SCHOOL</t>
  </si>
  <si>
    <t>84X177</t>
  </si>
  <si>
    <t>BRONX LIGHTHOUSE CHARTER SCHOOL</t>
  </si>
  <si>
    <t>84X185</t>
  </si>
  <si>
    <t>ROADS Charter School 2</t>
  </si>
  <si>
    <t>84X200</t>
  </si>
  <si>
    <t>New Visions Charter HS for AMS II</t>
  </si>
  <si>
    <t>84X202</t>
  </si>
  <si>
    <t>New Visions Charter HS for the Humanities II</t>
  </si>
  <si>
    <t>84X208</t>
  </si>
  <si>
    <t>Family Life Academy 2</t>
  </si>
  <si>
    <t>84X233</t>
  </si>
  <si>
    <t>BRONX CHARTER SCHOOL</t>
  </si>
  <si>
    <t>84X255</t>
  </si>
  <si>
    <t>HEKETI COMMUNITY CHARTER SCHOOL</t>
  </si>
  <si>
    <t>84X256</t>
  </si>
  <si>
    <t>Tech International Charter School</t>
  </si>
  <si>
    <t>84X258</t>
  </si>
  <si>
    <t>THE SOUTH BRONX CHARTER SCHOOL</t>
  </si>
  <si>
    <t>84X309</t>
  </si>
  <si>
    <t>HYDE LEADERSHIP CHARTER SCHOOL</t>
  </si>
  <si>
    <t>84X345</t>
  </si>
  <si>
    <t>SOUTH BRONX CLASSICAL CHARTER</t>
  </si>
  <si>
    <t>84X346</t>
  </si>
  <si>
    <t>INTERNATIONAL LEADERSHIP</t>
  </si>
  <si>
    <t>84X347</t>
  </si>
  <si>
    <t>Icahn Charter School 7</t>
  </si>
  <si>
    <t>84X362</t>
  </si>
  <si>
    <t>South Bronx Classical Charter School II</t>
  </si>
  <si>
    <t>84X364</t>
  </si>
  <si>
    <t>CARL C. ICAHN CHARTER SCHOOL BRONX NORTH</t>
  </si>
  <si>
    <t>84x378</t>
  </si>
  <si>
    <t>Success Academy Charter School Bronx 3</t>
  </si>
  <si>
    <t>84X380</t>
  </si>
  <si>
    <t>BRILLA COLLEGE PREP</t>
  </si>
  <si>
    <t>84X387</t>
  </si>
  <si>
    <t>BRONX GLOBAL LEARNING INSTITUTE FOR GIRL</t>
  </si>
  <si>
    <t>84X389</t>
  </si>
  <si>
    <t>GREEN DOT NEW YORK CHARTER SCHOOL</t>
  </si>
  <si>
    <t>84X393</t>
  </si>
  <si>
    <t>MOTT HAVEN ACADEMY CHARTER SCHOOL</t>
  </si>
  <si>
    <t>84X394</t>
  </si>
  <si>
    <t>NYC CHARTER HS FOR AEC</t>
  </si>
  <si>
    <t>84X395</t>
  </si>
  <si>
    <t>BRONX COMMUNITY CHARTER SCHOOL</t>
  </si>
  <si>
    <t>84X398</t>
  </si>
  <si>
    <t>BRONX CHARTER SCHOOL FOR CHILDREN</t>
  </si>
  <si>
    <t>84X407</t>
  </si>
  <si>
    <t>BRONX ACADEMY OF PROMISE CHARTER SCHOOL</t>
  </si>
  <si>
    <t>84X419</t>
  </si>
  <si>
    <t>CARL C. ICAHN CHARTER SCHOOL SOUTH BRONX</t>
  </si>
  <si>
    <t>84X422</t>
  </si>
  <si>
    <t>Charter School of Law and Social Justice</t>
  </si>
  <si>
    <t>84X429</t>
  </si>
  <si>
    <t>Atmosphere Academy Public Charter School</t>
  </si>
  <si>
    <t>84X460</t>
  </si>
  <si>
    <t>METROPOLITAN LIGHTHOUSE CHARTER SCHOOL</t>
  </si>
  <si>
    <t>84X461</t>
  </si>
  <si>
    <t>Success Academy Charter School - Bronx 4</t>
  </si>
  <si>
    <t>84X464</t>
  </si>
  <si>
    <t>Boys Preparatory Charter School of NY</t>
  </si>
  <si>
    <t>84X465</t>
  </si>
  <si>
    <t>American Dream Charter School</t>
  </si>
  <si>
    <t>84X471</t>
  </si>
  <si>
    <t>Family Life Academy Charter School III</t>
  </si>
  <si>
    <t>84X472</t>
  </si>
  <si>
    <t>DR. RICHARD IZQUIERDO HEALTH</t>
  </si>
  <si>
    <t>84X482</t>
  </si>
  <si>
    <t>Bronx Charter School for Better Learning 2</t>
  </si>
  <si>
    <t>84X484</t>
  </si>
  <si>
    <t>Rosalyn Yalow</t>
  </si>
  <si>
    <t>84X486</t>
  </si>
  <si>
    <t>84X487</t>
  </si>
  <si>
    <t>EQUALITY CHARTER SCHOOL</t>
  </si>
  <si>
    <t>84X488</t>
  </si>
  <si>
    <t>South Bronx Classical 3</t>
  </si>
  <si>
    <t>84X489</t>
  </si>
  <si>
    <t>ACADEMIC LEADERSHIP CHARTER SCHOOL</t>
  </si>
  <si>
    <t>84X491</t>
  </si>
  <si>
    <t>South Bronx Early College Academy</t>
  </si>
  <si>
    <t>84X492</t>
  </si>
  <si>
    <t>THE BRONX SUCCESS ACADEMY CHARTER</t>
  </si>
  <si>
    <t>84X493</t>
  </si>
  <si>
    <t>BRONX SUCESS ACADEMY CHARTER SCHOOL 2</t>
  </si>
  <si>
    <t>84X494</t>
  </si>
  <si>
    <t>CARL C. ICAHN CHARTER SCHOOL NINE</t>
  </si>
  <si>
    <t>84X496</t>
  </si>
  <si>
    <t>Storefront Academy</t>
  </si>
  <si>
    <t>84X497</t>
  </si>
  <si>
    <t>Icahn Charter School 5</t>
  </si>
  <si>
    <t>84X538</t>
  </si>
  <si>
    <t>New Visions Charter HS for Advanced Math &amp; Science</t>
  </si>
  <si>
    <t>84X539</t>
  </si>
  <si>
    <t>New Visions Charter HS for the Humanities</t>
  </si>
  <si>
    <t>84X553</t>
  </si>
  <si>
    <t>NYC Montessori Charter School</t>
  </si>
  <si>
    <t>84X554</t>
  </si>
  <si>
    <t>BRONX PREPARATORY CHARTER</t>
  </si>
  <si>
    <t>84X703</t>
  </si>
  <si>
    <t>KIPP ACADEMY CHARTER SCHOOL</t>
  </si>
  <si>
    <t>84X704</t>
  </si>
  <si>
    <t>FAMILY LIFE ACADEMY CHARTER SCHOOL</t>
  </si>
  <si>
    <t>84X705</t>
  </si>
  <si>
    <t>HARRIET TUBMAN CHARTER SCHOOL</t>
  </si>
  <si>
    <t>84X706</t>
  </si>
  <si>
    <t>ICAHN CHARTER SCHOOL</t>
  </si>
  <si>
    <t>84X717</t>
  </si>
  <si>
    <t>84X718</t>
  </si>
  <si>
    <t>BRONX CHARTER SCHOOL FOR THE ARTS</t>
  </si>
  <si>
    <t>84X730</t>
  </si>
  <si>
    <t>Total SC &gt;60 FTE</t>
  </si>
  <si>
    <t>Total SpEd &gt; 60 FTE</t>
  </si>
  <si>
    <t>Total SPED 20-60 FTE</t>
  </si>
  <si>
    <t>Total SPED &gt;20 FTE</t>
  </si>
  <si>
    <t>Total GenEd FTE</t>
  </si>
  <si>
    <t>84O001</t>
  </si>
  <si>
    <t>Amani Public Charter School*</t>
  </si>
  <si>
    <t>84OAQK</t>
  </si>
  <si>
    <t>CS for Excellence - Victory Schools*</t>
  </si>
  <si>
    <t>Roosevelt Children's Charter School*</t>
  </si>
  <si>
    <t>84OAWF</t>
  </si>
  <si>
    <t>The Academy Charter School (Victory Charter School)*</t>
  </si>
  <si>
    <t>Academic Leadership Charter School</t>
  </si>
  <si>
    <t>DOE</t>
  </si>
  <si>
    <t>X</t>
  </si>
  <si>
    <t>SUNY</t>
  </si>
  <si>
    <t>Q</t>
  </si>
  <si>
    <t>Achievement First Apollo Charter School</t>
  </si>
  <si>
    <t>K</t>
  </si>
  <si>
    <t>Achievement First Brownsville Charter School</t>
  </si>
  <si>
    <t>Achievement First Crown Heights Charter School</t>
  </si>
  <si>
    <t>Achievement First Endeavor Charter School</t>
  </si>
  <si>
    <t>Brooklyn East Collegiate Charter School</t>
  </si>
  <si>
    <t>Leadership Prep Bedford Stuyvesant Charter School</t>
  </si>
  <si>
    <t>Achievement First Linden Charter School</t>
  </si>
  <si>
    <t>Achievement First North Brooklyn Preparatory  Charter School</t>
  </si>
  <si>
    <t>Amber Charter School</t>
  </si>
  <si>
    <t>M</t>
  </si>
  <si>
    <t>American Dream Charter School (The)</t>
  </si>
  <si>
    <t>SED</t>
  </si>
  <si>
    <t>Ocean Hill Collegiate Charter School</t>
  </si>
  <si>
    <t>Bedford Stuyvesant New Beginnings Charter School</t>
  </si>
  <si>
    <t>Beginning With Children Charter School</t>
  </si>
  <si>
    <t>Beginning With Children Charter School II</t>
  </si>
  <si>
    <t>Boys Preparatory Charter School of New York</t>
  </si>
  <si>
    <t>Brilla College Preparatory Charter School</t>
  </si>
  <si>
    <t>Bronx Academy of Promise Charter School</t>
  </si>
  <si>
    <t>Bronx Charter School for Better Learning</t>
  </si>
  <si>
    <t>Bronx Charter School for Better Learning II</t>
  </si>
  <si>
    <t>Bronx Charter School for Children (The)</t>
  </si>
  <si>
    <t>Bronx Charter School for Excellence</t>
  </si>
  <si>
    <t>Bronx Charter School for the Arts</t>
  </si>
  <si>
    <t>Bronx Community Charter School</t>
  </si>
  <si>
    <t>Bronx Lighthouse Charter School</t>
  </si>
  <si>
    <t>Bronx Preparatory Charter School</t>
  </si>
  <si>
    <t>Brooklyn Ascend Charter School</t>
  </si>
  <si>
    <t>Brooklyn Charter School</t>
  </si>
  <si>
    <t>Brooklyn Dreams Charter School</t>
  </si>
  <si>
    <t>Bedford Stuyvesant Collegiate Charter School</t>
  </si>
  <si>
    <t>Brooklyn Excelsior Charter School</t>
  </si>
  <si>
    <t>Brooklyn Laboratory Charter School                 </t>
  </si>
  <si>
    <t>Brooklyn Prospect Charter School</t>
  </si>
  <si>
    <t>Brooklyn Scholars Charter School</t>
  </si>
  <si>
    <t>Brownsville Ascend Charter School</t>
  </si>
  <si>
    <t>Brownsville Collegiate Charter School</t>
  </si>
  <si>
    <t>Bushwick Ascend Charter School</t>
  </si>
  <si>
    <t>Central Queens Academy Charter School</t>
  </si>
  <si>
    <t>Challenge Preparatory Charter School</t>
  </si>
  <si>
    <t>Charter High School for Law and Social Justice</t>
  </si>
  <si>
    <t>Children's Aid College Prep Charter School</t>
  </si>
  <si>
    <t>Citizens of the World Charter School - New York 1 (Williamsburg)</t>
  </si>
  <si>
    <t>Citizens of the World Charter School - New York 2 (Crown Heights)</t>
  </si>
  <si>
    <t>Community Partnership Charter School</t>
  </si>
  <si>
    <t>Community Roots Charter School</t>
  </si>
  <si>
    <t>Coney Island Preparatory Public Charter School</t>
  </si>
  <si>
    <t>Cultural Arts Academy Charter School at Spring Creek</t>
  </si>
  <si>
    <t>Democracy Prep Charter School</t>
  </si>
  <si>
    <t>Democracy Prep Endurance Charter School</t>
  </si>
  <si>
    <t>Democracy Prep Harlem Charter School</t>
  </si>
  <si>
    <t>Dr. Richard Izquierdo Health and Science Charter School</t>
  </si>
  <si>
    <t>Dream Charter School</t>
  </si>
  <si>
    <t>East Harlem Scholars Academy Charter School II</t>
  </si>
  <si>
    <t>Equality Charter School</t>
  </si>
  <si>
    <t>Achievement First Bushwick Charter School</t>
  </si>
  <si>
    <t>Excellence Girls Charter School</t>
  </si>
  <si>
    <t>Explore Charter School</t>
  </si>
  <si>
    <t>Explore Empower Charter School</t>
  </si>
  <si>
    <t>Explore Exceed Charter School</t>
  </si>
  <si>
    <t>Fahari Academy Charter School</t>
  </si>
  <si>
    <t>Family Life Academy Charter School</t>
  </si>
  <si>
    <t>Family Life Academy Charter School II</t>
  </si>
  <si>
    <t>Future Leaders Institute Charter School</t>
  </si>
  <si>
    <t>Girls Preparatory Charter School of New York</t>
  </si>
  <si>
    <t>Girls Preparatory Charter School of the Bronx</t>
  </si>
  <si>
    <t>Grand Concourse Academy Charter School</t>
  </si>
  <si>
    <t>Growing Up Green Charter School</t>
  </si>
  <si>
    <t>Harbor Science and Arts Charter School</t>
  </si>
  <si>
    <t>Harlem Children's Zone Promise Academy I Charter School</t>
  </si>
  <si>
    <t>Harlem Children's Zone Promise Academy II Charter School</t>
  </si>
  <si>
    <t>Harlem Link Charter School</t>
  </si>
  <si>
    <t>Harlem Prep Charter School</t>
  </si>
  <si>
    <t>Achievement First East New York Charter School</t>
  </si>
  <si>
    <t>Excellence Boys Charter School</t>
  </si>
  <si>
    <t>Harriet Tubman Charter School</t>
  </si>
  <si>
    <t>Hebrew Language Academy Charter School</t>
  </si>
  <si>
    <t>Heketi Community Charter School</t>
  </si>
  <si>
    <t>Hellenic Classical Charter School</t>
  </si>
  <si>
    <t>Hyde Leadership Charter School</t>
  </si>
  <si>
    <t>Hyde Leadership Charter School - Brooklyn</t>
  </si>
  <si>
    <t>Icahn Charter School</t>
  </si>
  <si>
    <t>84X378</t>
  </si>
  <si>
    <t>Icahn Charter School 2</t>
  </si>
  <si>
    <t>Icahn Charter School 3</t>
  </si>
  <si>
    <t>Icahn Charter School 4</t>
  </si>
  <si>
    <t>Icahn Charter School 6</t>
  </si>
  <si>
    <t>Imagine Me Leadership Charter School</t>
  </si>
  <si>
    <t>International Leadership Charter School</t>
  </si>
  <si>
    <t>Inwood Academy for Leadership Charter School</t>
  </si>
  <si>
    <t>John V. Lindsay Wildcat Academy Charter School</t>
  </si>
  <si>
    <t>M, X</t>
  </si>
  <si>
    <t>John W. Lavelle Preparatory Charter School</t>
  </si>
  <si>
    <t>R</t>
  </si>
  <si>
    <t>Kings Collegiate Charter School</t>
  </si>
  <si>
    <t>Williamsburg Collegiate Charter School</t>
  </si>
  <si>
    <t>Harlem Village Academy Charter School</t>
  </si>
  <si>
    <t>Harlem Village Academy Leadership Charter School</t>
  </si>
  <si>
    <t>KIPP NYC Washington Heights Academy Charter School</t>
  </si>
  <si>
    <t>KIPP Academy Charter School</t>
  </si>
  <si>
    <t>La Cima Charter School</t>
  </si>
  <si>
    <t>KIPP AMP Charter School</t>
  </si>
  <si>
    <t>K, X</t>
  </si>
  <si>
    <t>Leadership Prep Brownsville Charter School</t>
  </si>
  <si>
    <t>Leadership Prep Canarsie Charter School</t>
  </si>
  <si>
    <t>Leadership Prep Ocean Hill Charter School</t>
  </si>
  <si>
    <t>Lefferts Gardens Charter School</t>
  </si>
  <si>
    <t>Manhattan Charter School</t>
  </si>
  <si>
    <t>Manhattan Charter School 2</t>
  </si>
  <si>
    <t>Math, Engineering, and Science Academy Charter High School</t>
  </si>
  <si>
    <t>Merrick Academy - Queens Public Charter School</t>
  </si>
  <si>
    <t>Metropolitan Lighthouse Charter School</t>
  </si>
  <si>
    <t>Middle Village Preparatory Charter School</t>
  </si>
  <si>
    <t>Mott Hall Charter School</t>
  </si>
  <si>
    <t>Mott Haven Academy Charter School</t>
  </si>
  <si>
    <t>Neighborhood Charter School of Harlem (The)</t>
  </si>
  <si>
    <t>New American Academy Charter School (The)</t>
  </si>
  <si>
    <t>New Heights Academy Charter School</t>
  </si>
  <si>
    <t>New Hope Academy Charter School</t>
  </si>
  <si>
    <t>New Ventures Charter School</t>
  </si>
  <si>
    <t>New Visions Charter High School for Advanced Math and Science</t>
  </si>
  <si>
    <t>New Visions Charter High School for Advanced Math and Science II</t>
  </si>
  <si>
    <t>New Visions Charter High School for Advanced Math and Science III</t>
  </si>
  <si>
    <t>New Visions Charter High School for Advanced Math and Science IV</t>
  </si>
  <si>
    <t>New Visions Charter High School for the Humanities</t>
  </si>
  <si>
    <t>New Visions Charter High School for the Humanities II</t>
  </si>
  <si>
    <t>New Visions Charter High School for the Humanities III</t>
  </si>
  <si>
    <t>New World Preparatory Charter School</t>
  </si>
  <si>
    <t>New York Center for Autism Charter School</t>
  </si>
  <si>
    <t>New York City Montessori Charter School</t>
  </si>
  <si>
    <t>New York French American Charter School</t>
  </si>
  <si>
    <t>Northside Charter High School</t>
  </si>
  <si>
    <t>NYC Charter High School for Architecture, Engineering and Construction Industries (AECI)</t>
  </si>
  <si>
    <t>KIPP Infinity Charter School</t>
  </si>
  <si>
    <t>Opportunity Charter School</t>
  </si>
  <si>
    <t>Our World Neighborhood Charter School</t>
  </si>
  <si>
    <t>PAVE Academy Charter School</t>
  </si>
  <si>
    <t>Peninsula Preparatory Academy Charter School</t>
  </si>
  <si>
    <t>Renaissance Charter High School for Innovation</t>
  </si>
  <si>
    <t>Riverton Street Charter School</t>
  </si>
  <si>
    <t>ROADS Charter School I</t>
  </si>
  <si>
    <t>ROADS Charter School II</t>
  </si>
  <si>
    <t>Rochdale Early Advantage Charter School</t>
  </si>
  <si>
    <t>Rosalyn Yalow Charter School</t>
  </si>
  <si>
    <t>Sisulu-Walker Charter School of Harlem</t>
  </si>
  <si>
    <t>South Bronx Charter School for International Cultures and the Arts</t>
  </si>
  <si>
    <t>South Bronx Classical Charter School</t>
  </si>
  <si>
    <t>South Bronx Classical Charter School III</t>
  </si>
  <si>
    <t>South Bronx Early College Academy Charter School</t>
  </si>
  <si>
    <t>St. Hope Leadership Academy Charter School</t>
  </si>
  <si>
    <t>Staten Island Community Charter School</t>
  </si>
  <si>
    <t>Storefront Academy Charter School</t>
  </si>
  <si>
    <t>Success Academy Charter School - Bed-Stuy 1</t>
  </si>
  <si>
    <t>Success Academy Charter School - Bed-Stuy 2</t>
  </si>
  <si>
    <t>Success Academy Charter School - Bensonhurst</t>
  </si>
  <si>
    <t>Success Academy Charter School - Bronx 1</t>
  </si>
  <si>
    <t>Success Academy Charter School - Bronx 2</t>
  </si>
  <si>
    <t>Success Academy Charter School - Bronx 3</t>
  </si>
  <si>
    <t>Success Academy Charter School - Cobble Hill</t>
  </si>
  <si>
    <t>Success Academy Charter School - Crown Heights</t>
  </si>
  <si>
    <t>Success Academy Charter School - Fort Greene</t>
  </si>
  <si>
    <t>Success Academy Charter School - Harlem 1</t>
  </si>
  <si>
    <t>Success Academy Charter School - Harlem 2</t>
  </si>
  <si>
    <t>Success Academy Charter School - Harlem 3</t>
  </si>
  <si>
    <t>Success Academy Charter School - Harlem 4</t>
  </si>
  <si>
    <t>Success Academy Charter School - Harlem 5</t>
  </si>
  <si>
    <t>Success Academy Charter School - Hell's Kitchen</t>
  </si>
  <si>
    <t>Success Academy Charter School - Prospect Heights</t>
  </si>
  <si>
    <t>Success Academy Charter School - Rosedale</t>
  </si>
  <si>
    <t>Success Academy Charter School - Springfield Gardens</t>
  </si>
  <si>
    <t>Success Academy Charter School - Union Square</t>
  </si>
  <si>
    <t>Success Academy Charter School - Upper West</t>
  </si>
  <si>
    <t>Success Academy Charter School - Washington Heights</t>
  </si>
  <si>
    <t>Success Academy Charter School - Williamsburg</t>
  </si>
  <si>
    <t>Summit Academy Charter School</t>
  </si>
  <si>
    <t>Teaching Firms of America-Professional Preparatory Charter School</t>
  </si>
  <si>
    <t>The Bronx Global Learning Institute for Girls Charter School, The Shirley Rodriguez-Remeneski School</t>
  </si>
  <si>
    <t>The Equity Project Charter School</t>
  </si>
  <si>
    <t>The International Charter School of New York</t>
  </si>
  <si>
    <t>The Renaissance Charter School</t>
  </si>
  <si>
    <t>UFT Charter School</t>
  </si>
  <si>
    <t>University Prep Charter High School</t>
  </si>
  <si>
    <t>Urban Dove Team Charter School</t>
  </si>
  <si>
    <t>VOICE Charter School of New York</t>
  </si>
  <si>
    <t>Williamsburg Charter High School</t>
  </si>
  <si>
    <t>KIPP STAR College Preparatory Charter School</t>
  </si>
  <si>
    <t>Column4</t>
  </si>
  <si>
    <t>Boro</t>
  </si>
  <si>
    <t>Authorizer</t>
  </si>
  <si>
    <t>Outside of NYC</t>
  </si>
  <si>
    <t xml:space="preserve">*This data includes 4 schools that are not located in NYC but serve NYC-resident students. </t>
  </si>
  <si>
    <t>** Column CB is for those students who receive special services above the regular sped rates. This applies only to Neighborhood Charter School of Harlem and NY Center for  Autism Charter School.</t>
  </si>
  <si>
    <t>Row Labels</t>
  </si>
  <si>
    <t>Grand Total</t>
  </si>
  <si>
    <t>Sum of Total GenEd FTE</t>
  </si>
  <si>
    <t>Manhattan</t>
  </si>
  <si>
    <t>Bronx</t>
  </si>
  <si>
    <t>Brooklyn</t>
  </si>
  <si>
    <t>Staten Island</t>
  </si>
  <si>
    <t>Queens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</si>
</sst>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9"/>
      <color indexed="81"/>
      <name val="Tahoma"/>
      <family val="2"/>
    </font>
    <font>
      <sz val="9"/>
      <color indexed="81"/>
      <name val="Tahoma"/>
      <family val="2"/>
    </font>
    <font>
      <sz val="10"/>
      <color indexed="8"/>
      <name val="Arial"/>
      <family val="2"/>
    </font>
    <font>
      <sz val="11"/>
      <color indexed="8"/>
      <name val="Calibri"/>
      <family val="2"/>
      <scheme val="minor"/>
    </font>
    <font>
      <sz val="10"/>
      <color theme="1"/>
      <name val="Calibri"/>
      <family val="2"/>
      <scheme val="minor"/>
    </font>
    <font>
      <sz val="11"/>
      <color theme="1"/>
      <name val="Calibri"/>
      <family val="2"/>
      <scheme val="minor"/>
    </font>
    <font>
      <sz val="11"/>
      <color theme="1"/>
      <name val="Calibri"/>
      <scheme val="minor"/>
    </font>
  </fonts>
  <fills count="3">
    <fill>
      <patternFill patternType="none"/>
    </fill>
    <fill>
      <patternFill patternType="gray125"/>
    </fill>
    <fill>
      <patternFill patternType="solid">
        <fgColor theme="7" tint="0.39997558519241921"/>
        <bgColor indexed="64"/>
      </patternFill>
    </fill>
  </fills>
  <borders count="5">
    <border>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thin">
        <color theme="7" tint="0.39997558519241921"/>
      </left>
      <right/>
      <top style="thin">
        <color theme="7" tint="0.39997558519241921"/>
      </top>
      <bottom style="thin">
        <color theme="7" tint="0.39997558519241921"/>
      </bottom>
      <diagonal/>
    </border>
    <border>
      <left style="thin">
        <color theme="7" tint="0.39997558519241921"/>
      </left>
      <right style="thin">
        <color theme="7" tint="0.39997558519241921"/>
      </right>
      <top style="thin">
        <color theme="7" tint="0.39997558519241921"/>
      </top>
      <bottom/>
      <diagonal/>
    </border>
    <border>
      <left style="thin">
        <color theme="7" tint="0.39997558519241921"/>
      </left>
      <right/>
      <top style="thin">
        <color theme="7" tint="0.39997558519241921"/>
      </top>
      <bottom/>
      <diagonal/>
    </border>
  </borders>
  <cellStyleXfs count="3">
    <xf numFmtId="0" fontId="0" fillId="0" borderId="0"/>
    <xf numFmtId="0" fontId="6" fillId="0" borderId="0"/>
    <xf numFmtId="44" fontId="9" fillId="0" borderId="0" applyFont="0" applyFill="0" applyBorder="0" applyAlignment="0" applyProtection="0"/>
  </cellStyleXfs>
  <cellXfs count="41">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2"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wrapText="1"/>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1" fontId="0" fillId="0" borderId="0" xfId="0"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0" fontId="3" fillId="0" borderId="0" xfId="0" applyFont="1" applyFill="1" applyBorder="1" applyAlignment="1" applyProtection="1">
      <alignment horizontal="center" vertical="center"/>
    </xf>
    <xf numFmtId="1" fontId="0" fillId="0" borderId="0" xfId="0" applyNumberFormat="1" applyFill="1" applyAlignment="1">
      <alignment horizontal="center" vertical="center"/>
    </xf>
    <xf numFmtId="0" fontId="0" fillId="0" borderId="0" xfId="0" applyFill="1" applyAlignment="1">
      <alignment horizontal="center"/>
    </xf>
    <xf numFmtId="0" fontId="0" fillId="0" borderId="0" xfId="0" applyFill="1" applyAlignment="1">
      <alignment horizontal="left" vertical="center" indent="1"/>
    </xf>
    <xf numFmtId="0" fontId="3" fillId="0" borderId="0" xfId="0" applyFont="1" applyFill="1" applyBorder="1" applyAlignment="1" applyProtection="1">
      <alignment horizontal="left" vertical="center" indent="1"/>
    </xf>
    <xf numFmtId="49" fontId="3" fillId="0" borderId="0" xfId="0" applyNumberFormat="1" applyFont="1" applyFill="1" applyBorder="1" applyAlignment="1" applyProtection="1">
      <alignment horizontal="center" vertical="center"/>
    </xf>
    <xf numFmtId="1" fontId="7" fillId="0" borderId="0" xfId="1" applyNumberFormat="1" applyFont="1" applyFill="1" applyBorder="1" applyAlignment="1">
      <alignment horizontal="center" vertical="center"/>
    </xf>
    <xf numFmtId="1" fontId="0" fillId="0" borderId="0" xfId="0" applyNumberFormat="1" applyAlignment="1">
      <alignment horizontal="center" vertical="center"/>
    </xf>
    <xf numFmtId="1" fontId="0" fillId="0" borderId="1" xfId="0" applyNumberFormat="1" applyBorder="1" applyAlignment="1">
      <alignment horizontal="center" vertical="center"/>
    </xf>
    <xf numFmtId="0" fontId="8"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3" xfId="0" applyNumberFormat="1" applyBorder="1" applyAlignment="1">
      <alignment horizontal="center" vertical="center"/>
    </xf>
    <xf numFmtId="1" fontId="0" fillId="0" borderId="3" xfId="0" applyNumberFormat="1" applyBorder="1" applyAlignment="1">
      <alignment horizontal="center" vertical="center"/>
    </xf>
    <xf numFmtId="44" fontId="0" fillId="0" borderId="3" xfId="2" applyFont="1" applyBorder="1" applyAlignment="1">
      <alignment horizontal="center" vertical="center"/>
    </xf>
    <xf numFmtId="44" fontId="0" fillId="0" borderId="0" xfId="2" applyFont="1" applyAlignment="1">
      <alignment horizontal="center" vertical="center"/>
    </xf>
    <xf numFmtId="44" fontId="10" fillId="0" borderId="0" xfId="0" applyNumberFormat="1" applyFont="1" applyAlignment="1">
      <alignment horizontal="center" vertical="center"/>
    </xf>
    <xf numFmtId="1" fontId="1" fillId="2" borderId="0" xfId="0" applyNumberFormat="1" applyFont="1" applyFill="1" applyAlignment="1">
      <alignment horizontal="center" vertical="center" wrapText="1"/>
    </xf>
    <xf numFmtId="1" fontId="2" fillId="2" borderId="1" xfId="0" applyNumberFormat="1" applyFont="1" applyFill="1" applyBorder="1" applyAlignment="1">
      <alignment horizontal="center" vertical="center" wrapText="1"/>
    </xf>
    <xf numFmtId="1" fontId="10" fillId="0" borderId="3" xfId="0" applyNumberFormat="1" applyFont="1" applyBorder="1" applyAlignment="1">
      <alignment horizontal="center" vertical="center"/>
    </xf>
    <xf numFmtId="1" fontId="0" fillId="0" borderId="0" xfId="0" applyNumberFormat="1"/>
    <xf numFmtId="1" fontId="0" fillId="0" borderId="0" xfId="2" applyNumberFormat="1" applyFont="1" applyAlignment="1">
      <alignment horizontal="center" vertical="center"/>
    </xf>
  </cellXfs>
  <cellStyles count="3">
    <cellStyle name="Currency" xfId="2" builtinId="4"/>
    <cellStyle name="Normal" xfId="0" builtinId="0"/>
    <cellStyle name="Normal_Sheet1" xfId="1"/>
  </cellStyles>
  <dxfs count="171">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font>
        <b val="0"/>
        <i val="0"/>
        <strike val="0"/>
        <condense val="0"/>
        <extend val="0"/>
        <outline val="0"/>
        <shadow val="0"/>
        <u val="none"/>
        <vertAlign val="baseline"/>
        <sz val="11"/>
        <color theme="1"/>
        <name val="Calibri"/>
        <scheme val="minor"/>
      </font>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font>
        <color theme="0" tint="-0.34998626667073579"/>
      </font>
    </dxf>
    <dxf>
      <font>
        <color theme="0" tint="-0.34998626667073579"/>
      </font>
    </dxf>
    <dxf>
      <font>
        <color theme="0" tint="-0.34998626667073579"/>
      </font>
    </dxf>
    <dxf>
      <font>
        <color theme="0" tint="-0.34998626667073579"/>
      </font>
    </dxf>
    <dxf>
      <font>
        <color theme="0" tint="-0.24994659260841701"/>
      </font>
    </dxf>
    <dxf>
      <font>
        <color theme="0" tint="-0.24994659260841701"/>
      </font>
    </dxf>
    <dxf>
      <font>
        <color theme="0" tint="-0.34998626667073579"/>
      </font>
    </dxf>
    <dxf>
      <font>
        <color theme="0" tint="-0.24994659260841701"/>
      </font>
    </dxf>
    <dxf>
      <font>
        <b val="0"/>
        <i val="0"/>
        <strike val="0"/>
        <condense val="0"/>
        <extend val="0"/>
        <outline val="0"/>
        <shadow val="0"/>
        <u val="none"/>
        <vertAlign val="baseline"/>
        <sz val="11"/>
        <color theme="1"/>
        <name val="Calibri"/>
        <scheme val="minor"/>
      </font>
      <numFmt numFmtId="34" formatCode="_(&quot;$&quot;* #,##0.00_);_(&quot;$&quot;* \(#,##0.00\);_(&quot;$&quot;* &quot;-&quot;??_);_(@_)"/>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theme="7" tint="0.39997558519241921"/>
        </left>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1" formatCode="0"/>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numFmt numFmtId="1" formatCode="0"/>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numFmt numFmtId="0" formatCode="General"/>
      <alignment horizontal="center"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numFmt numFmtId="0" formatCode="General"/>
      <alignment horizontal="center"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alignment horizontal="left" vertical="center" textRotation="0" wrapText="0" indent="0" justifyLastLine="0" shrinkToFit="0" readingOrder="0"/>
      <border diagonalUp="0" diagonalDown="0" outline="0">
        <left style="thin">
          <color theme="7" tint="0.39997558519241921"/>
        </left>
        <right style="thin">
          <color theme="7" tint="0.39997558519241921"/>
        </right>
        <top style="thin">
          <color theme="7" tint="0.39997558519241921"/>
        </top>
        <bottom/>
      </border>
    </dxf>
    <dxf>
      <alignment horizontal="left" vertical="center" textRotation="0" wrapText="0" indent="0" justifyLastLine="0" shrinkToFit="0" readingOrder="0"/>
      <border diagonalUp="0" diagonalDown="0">
        <left style="thin">
          <color theme="7" tint="0.39997558519241921"/>
        </left>
        <right style="thin">
          <color theme="7" tint="0.39997558519241921"/>
        </right>
        <top style="thin">
          <color theme="7" tint="0.39997558519241921"/>
        </top>
        <bottom style="thin">
          <color theme="7" tint="0.39997558519241921"/>
        </bottom>
        <vertical/>
        <horizontal/>
      </border>
    </dxf>
    <dxf>
      <border outline="0">
        <right style="thin">
          <color theme="7" tint="0.39997558519241921"/>
        </right>
        <bottom style="thin">
          <color theme="7" tint="0.39997558519241921"/>
        </bottom>
      </border>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fill>
        <patternFill>
          <fgColor indexed="64"/>
          <bgColor theme="7" tint="0.3999755851924192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uru Ola" refreshedDate="42310.678971527777" createdVersion="5" refreshedVersion="5" minRefreshableVersion="3" recordCount="209">
  <cacheSource type="worksheet">
    <worksheetSource name="Table1"/>
  </cacheSource>
  <cacheFields count="80">
    <cacheField name="SchoolName" numFmtId="0">
      <sharedItems/>
    </cacheField>
    <cacheField name="Column4" numFmtId="1">
      <sharedItems containsSemiMixedTypes="0" containsString="0" containsNumber="1" containsInteger="1" minValue="280201860934" maxValue="662300860862"/>
    </cacheField>
    <cacheField name="Boro" numFmtId="1">
      <sharedItems count="6">
        <s v="K"/>
        <s v="M"/>
        <s v="Q"/>
        <s v="R"/>
        <s v="X"/>
        <s v="Outside of NYC"/>
      </sharedItems>
    </cacheField>
    <cacheField name="SchoolDBN" numFmtId="0">
      <sharedItems containsMixedTypes="1" containsNumber="1" containsInteger="1" minValue="844704" maxValue="844704"/>
    </cacheField>
    <cacheField name="Authorizer" numFmtId="0">
      <sharedItems/>
    </cacheField>
    <cacheField name="GenEd FTE Grade 0K" numFmtId="0">
      <sharedItems containsSemiMixedTypes="0" containsString="0" containsNumber="1" minValue="0" maxValue="159.92699999999999"/>
    </cacheField>
    <cacheField name="GenEd FTE Grade 1" numFmtId="0">
      <sharedItems containsSemiMixedTypes="0" containsString="0" containsNumber="1" minValue="0" maxValue="141.82499999999999"/>
    </cacheField>
    <cacheField name="GenEd FTE Grade 2" numFmtId="0">
      <sharedItems containsSemiMixedTypes="0" containsString="0" containsNumber="1" minValue="0" maxValue="141.92500000000001"/>
    </cacheField>
    <cacheField name="GenEd FTE Grade 3" numFmtId="0">
      <sharedItems containsSemiMixedTypes="0" containsString="0" containsNumber="1" minValue="0" maxValue="136.69999999999999"/>
    </cacheField>
    <cacheField name="GenEd FTE Grade 4" numFmtId="0">
      <sharedItems containsSemiMixedTypes="0" containsString="0" containsNumber="1" minValue="0" maxValue="142.92500000000001"/>
    </cacheField>
    <cacheField name="GenEd FTE Grade 5" numFmtId="0">
      <sharedItems containsSemiMixedTypes="0" containsString="0" containsNumber="1" minValue="0" maxValue="121.999"/>
    </cacheField>
    <cacheField name="GenEd FTE Grade 6" numFmtId="0">
      <sharedItems containsSemiMixedTypes="0" containsString="0" containsNumber="1" minValue="0" maxValue="156.02500000000001"/>
    </cacheField>
    <cacheField name="GenEd FTE Grade 7" numFmtId="0">
      <sharedItems containsSemiMixedTypes="0" containsString="0" containsNumber="1" minValue="0" maxValue="136.75"/>
    </cacheField>
    <cacheField name="GenEd FTE Grade 8" numFmtId="0">
      <sharedItems containsSemiMixedTypes="0" containsString="0" containsNumber="1" minValue="0" maxValue="234"/>
    </cacheField>
    <cacheField name="GenEd FTE Grade 9" numFmtId="0">
      <sharedItems containsSemiMixedTypes="0" containsString="0" containsNumber="1" minValue="0" maxValue="308.22500000000002"/>
    </cacheField>
    <cacheField name="GenEd FTE Grade 10" numFmtId="0">
      <sharedItems containsSemiMixedTypes="0" containsString="0" containsNumber="1" minValue="0" maxValue="295.125"/>
    </cacheField>
    <cacheField name="GenEd FTE Grade 11" numFmtId="0">
      <sharedItems containsSemiMixedTypes="0" containsString="0" containsNumber="1" minValue="0" maxValue="182.07499999999999"/>
    </cacheField>
    <cacheField name="GenEd FTE Grade 12" numFmtId="0">
      <sharedItems containsSemiMixedTypes="0" containsString="0" containsNumber="1" minValue="0" maxValue="164.17500000000001"/>
    </cacheField>
    <cacheField name="GenEd FTE Grade Ungraded" numFmtId="0">
      <sharedItems containsSemiMixedTypes="0" containsString="0" containsNumber="1" containsInteger="1" minValue="0" maxValue="0"/>
    </cacheField>
    <cacheField name="Total GenEd FTE" numFmtId="0">
      <sharedItems containsSemiMixedTypes="0" containsString="0" containsNumber="1" minValue="6" maxValue="1151.925"/>
    </cacheField>
    <cacheField name="SpEd &lt;20 FTE Grade 0K" numFmtId="0">
      <sharedItems containsSemiMixedTypes="0" containsString="0" containsNumber="1" minValue="0" maxValue="9"/>
    </cacheField>
    <cacheField name="SpEd &lt;20 FTE Grade 1" numFmtId="0">
      <sharedItems containsSemiMixedTypes="0" containsString="0" containsNumber="1" minValue="0" maxValue="16"/>
    </cacheField>
    <cacheField name="SpEd &lt;20 FTE Grade 2" numFmtId="0">
      <sharedItems containsSemiMixedTypes="0" containsString="0" containsNumber="1" minValue="0" maxValue="16"/>
    </cacheField>
    <cacheField name="SpEd &lt;20 FTE Grade 3" numFmtId="0">
      <sharedItems containsSemiMixedTypes="0" containsString="0" containsNumber="1" minValue="0" maxValue="11"/>
    </cacheField>
    <cacheField name="SpEd &lt;20 FTE Grade 4" numFmtId="0">
      <sharedItems containsSemiMixedTypes="0" containsString="0" containsNumber="1" minValue="0" maxValue="13"/>
    </cacheField>
    <cacheField name="SpEd &lt;20 FTE Grade 5" numFmtId="0">
      <sharedItems containsSemiMixedTypes="0" containsString="0" containsNumber="1" minValue="0" maxValue="10"/>
    </cacheField>
    <cacheField name="SpEd &lt;20 FTE Grade 6" numFmtId="0">
      <sharedItems containsSemiMixedTypes="0" containsString="0" containsNumber="1" minValue="0" maxValue="15.975"/>
    </cacheField>
    <cacheField name="SpEd &lt;20 FTE Grade 7" numFmtId="0">
      <sharedItems containsSemiMixedTypes="0" containsString="0" containsNumber="1" minValue="0" maxValue="15.95"/>
    </cacheField>
    <cacheField name="SpEd &lt;20 FTE Grade 8" numFmtId="0">
      <sharedItems containsSemiMixedTypes="0" containsString="0" containsNumber="1" minValue="0" maxValue="20"/>
    </cacheField>
    <cacheField name="SpEd &lt;20 FTE Grade 9" numFmtId="0">
      <sharedItems containsSemiMixedTypes="0" containsString="0" containsNumber="1" minValue="0" maxValue="14"/>
    </cacheField>
    <cacheField name="SpEd &lt;20 FTE Grade 10" numFmtId="0">
      <sharedItems containsSemiMixedTypes="0" containsString="0" containsNumber="1" minValue="0" maxValue="11"/>
    </cacheField>
    <cacheField name="SpEd &lt;20 FTE Grade 11" numFmtId="0">
      <sharedItems containsSemiMixedTypes="0" containsString="0" containsNumber="1" minValue="0" maxValue="7"/>
    </cacheField>
    <cacheField name="SpEd &lt;20 FTE Grade 12" numFmtId="0">
      <sharedItems containsSemiMixedTypes="0" containsString="0" containsNumber="1" minValue="0" maxValue="5"/>
    </cacheField>
    <cacheField name="SpEd &lt;20 FTE  Grade Ungraded" numFmtId="0">
      <sharedItems containsSemiMixedTypes="0" containsString="0" containsNumber="1" containsInteger="1" minValue="0" maxValue="0"/>
    </cacheField>
    <cacheField name="Total SPED &gt;20 FTE" numFmtId="0">
      <sharedItems containsSemiMixedTypes="0" containsString="0" containsNumber="1" minValue="0" maxValue="72.95"/>
    </cacheField>
    <cacheField name="SpEd  20-60 FTE Grade 0K" numFmtId="0">
      <sharedItems containsSemiMixedTypes="0" containsString="0" containsNumber="1" minValue="0" maxValue="9"/>
    </cacheField>
    <cacheField name="SpEd  20-60 FTE Grade 1" numFmtId="0">
      <sharedItems containsSemiMixedTypes="0" containsString="0" containsNumber="1" minValue="0" maxValue="7"/>
    </cacheField>
    <cacheField name="SpEd  20-60 FTE Grade 2" numFmtId="0">
      <sharedItems containsSemiMixedTypes="0" containsString="0" containsNumber="1" minValue="0" maxValue="9.7799999999999994"/>
    </cacheField>
    <cacheField name="SpEd  20-60 FTE Grade 3" numFmtId="0">
      <sharedItems containsSemiMixedTypes="0" containsString="0" containsNumber="1" minValue="0" maxValue="9.9489999999999998"/>
    </cacheField>
    <cacheField name="SpEd  20-60 FTE Grade 4" numFmtId="0">
      <sharedItems containsSemiMixedTypes="0" containsString="0" containsNumber="1" minValue="0" maxValue="12.949"/>
    </cacheField>
    <cacheField name="SpEd  20-60 FTE Grade 5" numFmtId="0">
      <sharedItems containsSemiMixedTypes="0" containsString="0" containsNumber="1" minValue="0" maxValue="22.95"/>
    </cacheField>
    <cacheField name="SpEd  20-60 FTE Grade 6" numFmtId="0">
      <sharedItems containsSemiMixedTypes="0" containsString="0" containsNumber="1" minValue="0" maxValue="38"/>
    </cacheField>
    <cacheField name="SpEd  20-60 FTE Grade 7" numFmtId="0">
      <sharedItems containsSemiMixedTypes="0" containsString="0" containsNumber="1" minValue="0" maxValue="20.9"/>
    </cacheField>
    <cacheField name="SpEd  20-60 FTE Grade 8" numFmtId="0">
      <sharedItems containsSemiMixedTypes="0" containsString="0" containsNumber="1" minValue="0" maxValue="25"/>
    </cacheField>
    <cacheField name="SpEd  20-60 FTE Grade 9" numFmtId="0">
      <sharedItems containsSemiMixedTypes="0" containsString="0" containsNumber="1" minValue="0" maxValue="48"/>
    </cacheField>
    <cacheField name="SpEd  20-60 FTE Grade 10" numFmtId="0">
      <sharedItems containsSemiMixedTypes="0" containsString="0" containsNumber="1" minValue="0" maxValue="25.024999999999999"/>
    </cacheField>
    <cacheField name="SpEd  20-60 FTE Grade 11" numFmtId="0">
      <sharedItems containsSemiMixedTypes="0" containsString="0" containsNumber="1" minValue="0" maxValue="36.9"/>
    </cacheField>
    <cacheField name="SpEd  20-60 FTE Grade 12" numFmtId="0">
      <sharedItems containsSemiMixedTypes="0" containsString="0" containsNumber="1" minValue="0" maxValue="19.3"/>
    </cacheField>
    <cacheField name="SpEd  20-60 FTE  Grade Ungraded" numFmtId="0">
      <sharedItems containsSemiMixedTypes="0" containsString="0" containsNumber="1" containsInteger="1" minValue="0" maxValue="0"/>
    </cacheField>
    <cacheField name="Total SPED 20-60 FTE" numFmtId="0">
      <sharedItems containsSemiMixedTypes="0" containsString="0" containsNumber="1" minValue="0" maxValue="103.94999999999999"/>
    </cacheField>
    <cacheField name="SpEd  &gt;60 FTE Grade 0K" numFmtId="0">
      <sharedItems containsSemiMixedTypes="0" containsString="0" containsNumber="1" minValue="0" maxValue="13.048999999999999"/>
    </cacheField>
    <cacheField name="SpEd  &gt;60 FTE Grade 1" numFmtId="0">
      <sharedItems containsSemiMixedTypes="0" containsString="0" containsNumber="1" minValue="0" maxValue="13"/>
    </cacheField>
    <cacheField name="SpEd  &gt;60 FTE Grade 2" numFmtId="0">
      <sharedItems containsSemiMixedTypes="0" containsString="0" containsNumber="1" minValue="0" maxValue="17.925000000000001"/>
    </cacheField>
    <cacheField name="SpEd  &gt;60 FTE Grade 3" numFmtId="0">
      <sharedItems containsSemiMixedTypes="0" containsString="0" containsNumber="1" minValue="0" maxValue="20"/>
    </cacheField>
    <cacheField name="SpEd  &gt;60 FTE Grade 4" numFmtId="0">
      <sharedItems containsSemiMixedTypes="0" containsString="0" containsNumber="1" minValue="0" maxValue="22"/>
    </cacheField>
    <cacheField name="SpEd  &gt;60 FTE Grade 5" numFmtId="0">
      <sharedItems containsSemiMixedTypes="0" containsString="0" containsNumber="1" minValue="0" maxValue="21.925000000000001"/>
    </cacheField>
    <cacheField name="SpEd  &gt;60 FTE Grade 6" numFmtId="0">
      <sharedItems containsSemiMixedTypes="0" containsString="0" containsNumber="1" minValue="0" maxValue="42.9"/>
    </cacheField>
    <cacheField name="SpEd  &gt;60 FTE Grade 7" numFmtId="0">
      <sharedItems containsSemiMixedTypes="0" containsString="0" containsNumber="1" minValue="0" maxValue="41.924999999999997"/>
    </cacheField>
    <cacheField name="SpEd  &gt;60 FTE Grade 8" numFmtId="0">
      <sharedItems containsSemiMixedTypes="0" containsString="0" containsNumber="1" minValue="0" maxValue="42.024999999999999"/>
    </cacheField>
    <cacheField name="SpEd  &gt;60 FTE Grade 9" numFmtId="0">
      <sharedItems containsSemiMixedTypes="0" containsString="0" containsNumber="1" minValue="0" maxValue="55.075000000000003"/>
    </cacheField>
    <cacheField name="SpEd  &gt;60 FTE Grade 10" numFmtId="0">
      <sharedItems containsSemiMixedTypes="0" containsString="0" containsNumber="1" minValue="0" maxValue="37.1"/>
    </cacheField>
    <cacheField name="SpEd  &gt;60 FTE Grade 11" numFmtId="0">
      <sharedItems containsSemiMixedTypes="0" containsString="0" containsNumber="1" minValue="0" maxValue="40.049999999999997"/>
    </cacheField>
    <cacheField name="SpEd  &gt;60 FTE Grade 12" numFmtId="0">
      <sharedItems containsSemiMixedTypes="0" containsString="0" containsNumber="1" minValue="0" maxValue="28"/>
    </cacheField>
    <cacheField name="SpEd  &gt;60 FTE Grade Ungraded" numFmtId="0">
      <sharedItems containsSemiMixedTypes="0" containsString="0" containsNumber="1" containsInteger="1" minValue="0" maxValue="0"/>
    </cacheField>
    <cacheField name="Total SpEd &gt; 60 FTE" numFmtId="0">
      <sharedItems containsSemiMixedTypes="0" containsString="0" containsNumber="1" minValue="0" maxValue="240.32500000000002"/>
    </cacheField>
    <cacheField name="SC &gt;60 FTE Grade 0K" numFmtId="0">
      <sharedItems containsSemiMixedTypes="0" containsString="0" containsNumber="1" minValue="0" maxValue="4.976"/>
    </cacheField>
    <cacheField name="SC  &gt;60 FTE Grade 1" numFmtId="0">
      <sharedItems containsSemiMixedTypes="0" containsString="0" containsNumber="1" minValue="0" maxValue="8.8810000000000002"/>
    </cacheField>
    <cacheField name="SC  &gt;60 FTE Grade 2" numFmtId="0">
      <sharedItems containsSemiMixedTypes="0" containsString="0" containsNumber="1" minValue="0" maxValue="13"/>
    </cacheField>
    <cacheField name="SC  &gt;60 FTE Grade 3" numFmtId="0">
      <sharedItems containsSemiMixedTypes="0" containsString="0" containsNumber="1" containsInteger="1" minValue="0" maxValue="10"/>
    </cacheField>
    <cacheField name="SC  &gt;60 FTE Grade 4" numFmtId="0">
      <sharedItems containsSemiMixedTypes="0" containsString="0" containsNumber="1" containsInteger="1" minValue="0" maxValue="7"/>
    </cacheField>
    <cacheField name="SC  &gt;60 FTE Grade 5" numFmtId="0">
      <sharedItems containsSemiMixedTypes="0" containsString="0" containsNumber="1" containsInteger="1" minValue="0" maxValue="2"/>
    </cacheField>
    <cacheField name="SC  &gt;60 FTE Grade 6" numFmtId="0">
      <sharedItems containsSemiMixedTypes="0" containsString="0" containsNumber="1" containsInteger="1" minValue="0" maxValue="0"/>
    </cacheField>
    <cacheField name="SC  &gt;60 FTE Grade 7" numFmtId="0">
      <sharedItems containsSemiMixedTypes="0" containsString="0" containsNumber="1" minValue="0" maxValue="1.0629999999999999"/>
    </cacheField>
    <cacheField name="SC  &gt;60 FTE Grade 8" numFmtId="0">
      <sharedItems containsSemiMixedTypes="0" containsString="0" containsNumber="1" containsInteger="1" minValue="0" maxValue="5"/>
    </cacheField>
    <cacheField name="SC  &gt;60 FTE Grade 9" numFmtId="0">
      <sharedItems containsSemiMixedTypes="0" containsString="0" containsNumber="1" containsInteger="1" minValue="0" maxValue="6"/>
    </cacheField>
    <cacheField name="SC  &gt;60 FTE Grade 10" numFmtId="0">
      <sharedItems containsSemiMixedTypes="0" containsString="0" containsNumber="1" containsInteger="1" minValue="0" maxValue="4"/>
    </cacheField>
    <cacheField name="SC  &gt;60 FTE Grade 11" numFmtId="0">
      <sharedItems containsSemiMixedTypes="0" containsString="0" containsNumber="1" containsInteger="1" minValue="0" maxValue="0"/>
    </cacheField>
    <cacheField name="SC  &gt;60 FTE Grade 12" numFmtId="0">
      <sharedItems containsSemiMixedTypes="0" containsString="0" containsNumber="1" containsInteger="1" minValue="0" maxValue="4"/>
    </cacheField>
    <cacheField name="SC  &gt;60 FTE Grade Ungraded" numFmtId="0">
      <sharedItems containsSemiMixedTypes="0" containsString="0" containsNumber="1" containsInteger="1" minValue="0" maxValue="0"/>
    </cacheField>
    <cacheField name="Total SC &gt;60 FTE" numFmtId="0">
      <sharedItems containsSemiMixedTypes="0" containsString="0" containsNumber="1" minValue="0" maxValue="43.856999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9">
  <r>
    <s v="Beginning with Children Charter 2"/>
    <n v="331400861021"/>
    <x v="0"/>
    <s v="84K037"/>
    <s v="SUNY"/>
    <n v="51.975000000000001"/>
    <n v="51.975000000000001"/>
    <n v="56"/>
    <n v="54"/>
    <n v="41.1"/>
    <n v="0"/>
    <n v="0"/>
    <n v="0"/>
    <n v="0"/>
    <n v="0"/>
    <n v="0"/>
    <n v="0"/>
    <n v="0"/>
    <n v="0"/>
    <n v="255.04999999999998"/>
    <n v="1"/>
    <n v="5"/>
    <n v="5"/>
    <n v="4"/>
    <n v="2"/>
    <n v="0"/>
    <n v="0"/>
    <n v="0"/>
    <n v="0"/>
    <n v="0"/>
    <n v="0"/>
    <n v="0"/>
    <n v="0"/>
    <n v="0"/>
    <n v="17"/>
    <n v="0"/>
    <n v="0"/>
    <n v="0"/>
    <n v="0"/>
    <n v="0"/>
    <n v="0"/>
    <n v="0"/>
    <n v="0"/>
    <n v="0"/>
    <n v="0"/>
    <n v="0"/>
    <n v="0"/>
    <n v="0"/>
    <n v="0"/>
    <n v="0"/>
    <n v="6"/>
    <n v="2"/>
    <n v="2"/>
    <n v="6"/>
    <n v="1"/>
    <n v="0"/>
    <n v="0"/>
    <n v="0"/>
    <n v="0"/>
    <n v="0"/>
    <n v="0"/>
    <n v="0"/>
    <n v="0"/>
    <n v="0"/>
    <n v="17"/>
    <n v="0"/>
    <n v="0"/>
    <n v="0"/>
    <n v="0"/>
    <n v="0"/>
    <n v="0"/>
    <n v="0"/>
    <n v="0"/>
    <n v="0"/>
    <n v="0"/>
    <n v="0"/>
    <n v="0"/>
    <n v="0"/>
    <n v="0"/>
    <n v="0"/>
  </r>
  <r>
    <s v="Brooklyn Success Academy Charter School 2"/>
    <n v="331400861022"/>
    <x v="0"/>
    <s v="84K125"/>
    <s v="SUNY"/>
    <n v="54.924999999999997"/>
    <n v="80.025000000000006"/>
    <n v="84.1"/>
    <n v="84.924999999999997"/>
    <n v="55.125"/>
    <n v="0"/>
    <n v="0"/>
    <n v="0"/>
    <n v="0"/>
    <n v="0"/>
    <n v="0"/>
    <n v="0"/>
    <n v="0"/>
    <n v="0"/>
    <n v="359.09999999999997"/>
    <n v="3"/>
    <n v="6.95"/>
    <n v="5.95"/>
    <n v="4.95"/>
    <n v="2"/>
    <n v="0"/>
    <n v="0"/>
    <n v="0"/>
    <n v="0"/>
    <n v="0"/>
    <n v="0"/>
    <n v="0"/>
    <n v="0"/>
    <n v="0"/>
    <n v="22.849999999999998"/>
    <n v="0"/>
    <n v="6"/>
    <n v="2"/>
    <n v="0"/>
    <n v="1"/>
    <n v="0"/>
    <n v="0"/>
    <n v="0"/>
    <n v="0"/>
    <n v="0"/>
    <n v="0"/>
    <n v="0"/>
    <n v="0"/>
    <n v="0"/>
    <n v="9"/>
    <n v="0"/>
    <n v="0"/>
    <n v="4"/>
    <n v="5"/>
    <n v="7.0750000000000002"/>
    <n v="0"/>
    <n v="0"/>
    <n v="0"/>
    <n v="0"/>
    <n v="0"/>
    <n v="0"/>
    <n v="0"/>
    <n v="0"/>
    <n v="0"/>
    <n v="16.074999999999999"/>
    <n v="0"/>
    <n v="0"/>
    <n v="0"/>
    <n v="0"/>
    <n v="0"/>
    <n v="0"/>
    <n v="0"/>
    <n v="0"/>
    <n v="0"/>
    <n v="0"/>
    <n v="0"/>
    <n v="0"/>
    <n v="0"/>
    <n v="0"/>
    <n v="0"/>
  </r>
  <r>
    <s v="Brooklyn Success Academy Charter School 3"/>
    <n v="331500861023"/>
    <x v="0"/>
    <s v="84K129"/>
    <s v="SUNY"/>
    <n v="85.2"/>
    <n v="79.575000000000003"/>
    <n v="89.875"/>
    <n v="110.52500000000001"/>
    <n v="61.85"/>
    <n v="0"/>
    <n v="0"/>
    <n v="0"/>
    <n v="0"/>
    <n v="0"/>
    <n v="0"/>
    <n v="0"/>
    <n v="0"/>
    <n v="0"/>
    <n v="427.02500000000003"/>
    <n v="0"/>
    <n v="0"/>
    <n v="3"/>
    <n v="1"/>
    <n v="6"/>
    <n v="0"/>
    <n v="0"/>
    <n v="0"/>
    <n v="0"/>
    <n v="0"/>
    <n v="0"/>
    <n v="0"/>
    <n v="0"/>
    <n v="0"/>
    <n v="10"/>
    <n v="0"/>
    <n v="0"/>
    <n v="1"/>
    <n v="0"/>
    <n v="0"/>
    <n v="0"/>
    <n v="0"/>
    <n v="0"/>
    <n v="0"/>
    <n v="0"/>
    <n v="0"/>
    <n v="0"/>
    <n v="0"/>
    <n v="0"/>
    <n v="1"/>
    <n v="0"/>
    <n v="0"/>
    <n v="0"/>
    <n v="2"/>
    <n v="0"/>
    <n v="0"/>
    <n v="0"/>
    <n v="0"/>
    <n v="0"/>
    <n v="0"/>
    <n v="0"/>
    <n v="0"/>
    <n v="0"/>
    <n v="0"/>
    <n v="2"/>
    <n v="0"/>
    <n v="0"/>
    <n v="0"/>
    <n v="0"/>
    <n v="0"/>
    <n v="0"/>
    <n v="0"/>
    <n v="0"/>
    <n v="0"/>
    <n v="0"/>
    <n v="0"/>
    <n v="0"/>
    <n v="0"/>
    <n v="0"/>
    <n v="0"/>
  </r>
  <r>
    <s v="BROOKLYN SUCCESS ACADEMY CHARTER SCHOOL 4"/>
    <n v="331400861024"/>
    <x v="0"/>
    <s v="84K182"/>
    <s v="SUNY"/>
    <n v="62.875"/>
    <n v="87.875"/>
    <n v="91.775000000000006"/>
    <n v="104.175"/>
    <n v="71.05"/>
    <n v="1"/>
    <n v="0"/>
    <n v="0"/>
    <n v="0"/>
    <n v="0"/>
    <n v="0"/>
    <n v="0"/>
    <n v="0"/>
    <n v="0"/>
    <n v="418.75"/>
    <n v="1"/>
    <n v="3"/>
    <n v="3"/>
    <n v="1"/>
    <n v="0"/>
    <n v="0"/>
    <n v="0"/>
    <n v="0"/>
    <n v="0"/>
    <n v="0"/>
    <n v="0"/>
    <n v="0"/>
    <n v="0"/>
    <n v="0"/>
    <n v="8"/>
    <n v="5"/>
    <n v="3"/>
    <n v="1"/>
    <n v="1"/>
    <n v="2"/>
    <n v="0"/>
    <n v="0"/>
    <n v="0"/>
    <n v="0"/>
    <n v="0"/>
    <n v="0"/>
    <n v="0"/>
    <n v="0"/>
    <n v="0"/>
    <n v="12"/>
    <n v="0"/>
    <n v="0"/>
    <n v="12.875"/>
    <n v="20"/>
    <n v="6"/>
    <n v="0"/>
    <n v="0"/>
    <n v="0"/>
    <n v="0"/>
    <n v="0"/>
    <n v="0"/>
    <n v="0"/>
    <n v="0"/>
    <n v="0"/>
    <n v="38.875"/>
    <n v="0"/>
    <n v="0"/>
    <n v="0"/>
    <n v="0"/>
    <n v="0"/>
    <n v="0"/>
    <n v="0"/>
    <n v="0"/>
    <n v="0"/>
    <n v="0"/>
    <n v="0"/>
    <n v="0"/>
    <n v="0"/>
    <n v="0"/>
    <n v="0"/>
  </r>
  <r>
    <s v="EXPLORE EXCEED CHARTER SCHOOL"/>
    <n v="331700861027"/>
    <x v="0"/>
    <s v="84K333"/>
    <s v="SUNY"/>
    <n v="57.725000000000001"/>
    <n v="66.924999999999997"/>
    <n v="58.05"/>
    <n v="56.975000000000001"/>
    <n v="63.95"/>
    <n v="60"/>
    <n v="64.75"/>
    <n v="0"/>
    <n v="0"/>
    <n v="0"/>
    <n v="0"/>
    <n v="0"/>
    <n v="0"/>
    <n v="0"/>
    <n v="428.375"/>
    <n v="0"/>
    <n v="2"/>
    <n v="3"/>
    <n v="8"/>
    <n v="6"/>
    <n v="8"/>
    <n v="2"/>
    <n v="0"/>
    <n v="0"/>
    <n v="0"/>
    <n v="0"/>
    <n v="0"/>
    <n v="0"/>
    <n v="0"/>
    <n v="29"/>
    <n v="0"/>
    <n v="0"/>
    <n v="0"/>
    <n v="2"/>
    <n v="2"/>
    <n v="1"/>
    <n v="3"/>
    <n v="0"/>
    <n v="0"/>
    <n v="0"/>
    <n v="0"/>
    <n v="0"/>
    <n v="0"/>
    <n v="0"/>
    <n v="8"/>
    <n v="5"/>
    <n v="10"/>
    <n v="5"/>
    <n v="3.9750000000000001"/>
    <n v="5"/>
    <n v="7"/>
    <n v="4"/>
    <n v="0"/>
    <n v="0"/>
    <n v="0"/>
    <n v="0"/>
    <n v="0"/>
    <n v="0"/>
    <n v="0"/>
    <n v="39.975000000000001"/>
    <n v="0"/>
    <n v="0"/>
    <n v="0"/>
    <n v="0"/>
    <n v="0"/>
    <n v="0"/>
    <n v="0"/>
    <n v="0"/>
    <n v="0"/>
    <n v="0"/>
    <n v="0"/>
    <n v="0"/>
    <n v="0"/>
    <n v="0"/>
    <n v="0"/>
  </r>
  <r>
    <s v="WILLIAMSBURG COLLEGIATE CHARTER SCHOOL"/>
    <n v="331400860885"/>
    <x v="0"/>
    <s v="84K355"/>
    <s v="DOE"/>
    <n v="0"/>
    <n v="0"/>
    <n v="0"/>
    <n v="0"/>
    <n v="0"/>
    <n v="84.85"/>
    <n v="86.95"/>
    <n v="84.875"/>
    <n v="75"/>
    <n v="62"/>
    <n v="65.075000000000003"/>
    <n v="42.274999999999999"/>
    <n v="40"/>
    <n v="0"/>
    <n v="541.02499999999998"/>
    <n v="0"/>
    <n v="0"/>
    <n v="0"/>
    <n v="0"/>
    <n v="0"/>
    <n v="3"/>
    <n v="2"/>
    <n v="1"/>
    <n v="1"/>
    <n v="0.97499999999999998"/>
    <n v="0"/>
    <n v="0"/>
    <n v="0"/>
    <n v="0"/>
    <n v="7.9749999999999996"/>
    <n v="0"/>
    <n v="0"/>
    <n v="0"/>
    <n v="0"/>
    <n v="0"/>
    <n v="3"/>
    <n v="8"/>
    <n v="6"/>
    <n v="9"/>
    <n v="0"/>
    <n v="0"/>
    <n v="0"/>
    <n v="1"/>
    <n v="0"/>
    <n v="27"/>
    <n v="0"/>
    <n v="0"/>
    <n v="0"/>
    <n v="0"/>
    <n v="0"/>
    <n v="9"/>
    <n v="11"/>
    <n v="10"/>
    <n v="0"/>
    <n v="0"/>
    <n v="0"/>
    <n v="0"/>
    <n v="0"/>
    <n v="0"/>
    <n v="30"/>
    <n v="0"/>
    <n v="0"/>
    <n v="0"/>
    <n v="0"/>
    <n v="0"/>
    <n v="0"/>
    <n v="0"/>
    <n v="0"/>
    <n v="0"/>
    <n v="0"/>
    <n v="0"/>
    <n v="0"/>
    <n v="0"/>
    <n v="0"/>
    <n v="0"/>
  </r>
  <r>
    <s v="ACHIEVEMENT FIRST CROWN HEIGHTS"/>
    <n v="331700860879"/>
    <x v="0"/>
    <s v="84K356"/>
    <s v="DOE"/>
    <n v="86.757000000000005"/>
    <n v="91"/>
    <n v="92.878"/>
    <n v="92.852999999999994"/>
    <n v="90.584000000000003"/>
    <n v="107.098"/>
    <n v="91.194999999999993"/>
    <n v="88.097999999999999"/>
    <n v="76"/>
    <n v="59"/>
    <n v="52.048999999999999"/>
    <n v="41"/>
    <n v="35"/>
    <n v="0"/>
    <n v="1003.5119999999999"/>
    <n v="4.9269999999999996"/>
    <n v="3"/>
    <n v="1"/>
    <n v="1"/>
    <n v="2"/>
    <n v="3"/>
    <n v="1"/>
    <n v="1"/>
    <n v="2"/>
    <n v="1"/>
    <n v="0"/>
    <n v="0"/>
    <n v="0"/>
    <n v="0"/>
    <n v="19.927"/>
    <n v="0"/>
    <n v="0"/>
    <n v="0"/>
    <n v="0"/>
    <n v="0"/>
    <n v="2"/>
    <n v="0"/>
    <n v="0"/>
    <n v="0"/>
    <n v="5"/>
    <n v="8"/>
    <n v="6"/>
    <n v="6"/>
    <n v="0"/>
    <n v="27"/>
    <n v="9"/>
    <n v="10"/>
    <n v="6"/>
    <n v="6"/>
    <n v="9"/>
    <n v="12.098000000000001"/>
    <n v="10"/>
    <n v="7"/>
    <n v="4"/>
    <n v="2"/>
    <n v="4"/>
    <n v="0"/>
    <n v="1"/>
    <n v="0"/>
    <n v="80.097999999999999"/>
    <n v="0"/>
    <n v="0"/>
    <n v="0"/>
    <n v="0"/>
    <n v="0"/>
    <n v="0"/>
    <n v="0"/>
    <n v="0"/>
    <n v="0"/>
    <n v="0"/>
    <n v="0"/>
    <n v="0"/>
    <n v="0"/>
    <n v="0"/>
    <n v="0"/>
  </r>
  <r>
    <s v="KIPP AMP CHARTER SCHOOL"/>
    <n v="331700860882"/>
    <x v="0"/>
    <s v="84K357"/>
    <s v="DOE"/>
    <n v="99.075000000000003"/>
    <n v="101.15"/>
    <n v="99.2"/>
    <n v="0.05"/>
    <n v="0"/>
    <n v="97.474999999999994"/>
    <n v="87.2"/>
    <n v="88.15"/>
    <n v="81.075000000000003"/>
    <n v="43.125"/>
    <n v="42.024999999999999"/>
    <n v="29.125"/>
    <n v="23"/>
    <n v="0"/>
    <n v="790.65000000000009"/>
    <n v="3"/>
    <n v="2"/>
    <n v="7"/>
    <n v="0"/>
    <n v="0"/>
    <n v="3"/>
    <n v="1"/>
    <n v="2"/>
    <n v="2"/>
    <n v="2"/>
    <n v="1"/>
    <n v="1"/>
    <n v="1"/>
    <n v="0"/>
    <n v="25"/>
    <n v="3"/>
    <n v="0"/>
    <n v="1"/>
    <n v="0"/>
    <n v="0"/>
    <n v="9"/>
    <n v="22"/>
    <n v="15"/>
    <n v="9"/>
    <n v="5"/>
    <n v="6"/>
    <n v="6"/>
    <n v="5"/>
    <n v="0"/>
    <n v="81"/>
    <n v="9"/>
    <n v="13"/>
    <n v="5"/>
    <n v="0"/>
    <n v="0"/>
    <n v="4"/>
    <n v="0"/>
    <n v="0"/>
    <n v="0"/>
    <n v="0"/>
    <n v="0"/>
    <n v="0"/>
    <n v="0"/>
    <n v="0"/>
    <n v="31"/>
    <n v="0"/>
    <n v="0"/>
    <n v="0"/>
    <n v="0"/>
    <n v="0"/>
    <n v="0"/>
    <n v="0"/>
    <n v="0"/>
    <n v="0"/>
    <n v="0"/>
    <n v="0"/>
    <n v="0"/>
    <n v="0"/>
    <n v="0"/>
    <n v="0"/>
  </r>
  <r>
    <s v="ACHIEVEMENT FIRST EAST NEW YORK"/>
    <n v="331900860880"/>
    <x v="0"/>
    <s v="84K358"/>
    <s v="DOE"/>
    <n v="90.122"/>
    <n v="89"/>
    <n v="99.878"/>
    <n v="96.927000000000007"/>
    <n v="89.194999999999993"/>
    <n v="68.146000000000001"/>
    <n v="57.024000000000001"/>
    <n v="69.097999999999999"/>
    <n v="71"/>
    <n v="51.829000000000001"/>
    <n v="33.927"/>
    <n v="30"/>
    <n v="0"/>
    <n v="0"/>
    <n v="846.14599999999996"/>
    <n v="2"/>
    <n v="3"/>
    <n v="5"/>
    <n v="3"/>
    <n v="5"/>
    <n v="1"/>
    <n v="2.4E-2"/>
    <n v="0"/>
    <n v="0"/>
    <n v="0"/>
    <n v="1"/>
    <n v="2"/>
    <n v="0"/>
    <n v="0"/>
    <n v="22.024000000000001"/>
    <n v="0"/>
    <n v="1"/>
    <n v="1"/>
    <n v="0"/>
    <n v="2"/>
    <n v="3"/>
    <n v="2.8540000000000001"/>
    <n v="0"/>
    <n v="1"/>
    <n v="3.976"/>
    <n v="2"/>
    <n v="0"/>
    <n v="0"/>
    <n v="0"/>
    <n v="16.829999999999998"/>
    <n v="8"/>
    <n v="4.976"/>
    <n v="6.9509999999999996"/>
    <n v="5"/>
    <n v="7"/>
    <n v="6.1459999999999999"/>
    <n v="7"/>
    <n v="4"/>
    <n v="3"/>
    <n v="0"/>
    <n v="2"/>
    <n v="0"/>
    <n v="0"/>
    <n v="0"/>
    <n v="54.073"/>
    <n v="0"/>
    <n v="0"/>
    <n v="0"/>
    <n v="0"/>
    <n v="0"/>
    <n v="0"/>
    <n v="0"/>
    <n v="0"/>
    <n v="0"/>
    <n v="0"/>
    <n v="0"/>
    <n v="0"/>
    <n v="0"/>
    <n v="0"/>
    <n v="0"/>
  </r>
  <r>
    <s v="THE UFT ELEMENTARY CHARTER SCHOOL"/>
    <n v="331900860891"/>
    <x v="0"/>
    <s v="84K359"/>
    <s v="SUNY"/>
    <n v="0"/>
    <n v="0"/>
    <n v="0"/>
    <n v="0"/>
    <n v="0"/>
    <n v="0"/>
    <n v="0"/>
    <n v="0"/>
    <n v="0"/>
    <n v="82.691999999999993"/>
    <n v="90.052000000000007"/>
    <n v="97.025999999999996"/>
    <n v="76.974000000000004"/>
    <n v="0"/>
    <n v="346.74399999999997"/>
    <n v="0"/>
    <n v="0"/>
    <n v="0"/>
    <n v="0"/>
    <n v="0"/>
    <n v="0"/>
    <n v="0"/>
    <n v="0"/>
    <n v="0"/>
    <n v="0"/>
    <n v="1"/>
    <n v="1"/>
    <n v="0"/>
    <n v="0"/>
    <n v="2"/>
    <n v="0"/>
    <n v="0"/>
    <n v="0"/>
    <n v="0"/>
    <n v="0"/>
    <n v="0"/>
    <n v="0"/>
    <n v="0"/>
    <n v="0"/>
    <n v="5.9489999999999998"/>
    <n v="4"/>
    <n v="7"/>
    <n v="9"/>
    <n v="0"/>
    <n v="25.948999999999998"/>
    <n v="0"/>
    <n v="0"/>
    <n v="0"/>
    <n v="0"/>
    <n v="0"/>
    <n v="0"/>
    <n v="0"/>
    <n v="0"/>
    <n v="0"/>
    <n v="3"/>
    <n v="0"/>
    <n v="0"/>
    <n v="0"/>
    <n v="0"/>
    <n v="3"/>
    <n v="0"/>
    <n v="0"/>
    <n v="0"/>
    <n v="0"/>
    <n v="0"/>
    <n v="0"/>
    <n v="0"/>
    <n v="0"/>
    <n v="0"/>
    <n v="0"/>
    <n v="0"/>
    <n v="0"/>
    <n v="0"/>
    <n v="0"/>
    <n v="0"/>
  </r>
  <r>
    <s v="Launch Expeditionary Learning Charter School"/>
    <n v="331600861003"/>
    <x v="0"/>
    <s v="84K360"/>
    <s v="SED"/>
    <n v="0"/>
    <n v="0"/>
    <n v="0"/>
    <n v="0"/>
    <n v="0"/>
    <n v="0"/>
    <n v="94"/>
    <n v="103.825"/>
    <n v="103.55"/>
    <n v="0"/>
    <n v="0"/>
    <n v="0"/>
    <n v="0"/>
    <n v="0"/>
    <n v="301.375"/>
    <n v="0"/>
    <n v="0"/>
    <n v="0"/>
    <n v="0"/>
    <n v="0"/>
    <n v="0"/>
    <n v="1.95"/>
    <n v="1.95"/>
    <n v="0"/>
    <n v="0"/>
    <n v="0"/>
    <n v="0"/>
    <n v="0"/>
    <n v="0"/>
    <n v="3.9"/>
    <n v="0"/>
    <n v="0"/>
    <n v="0"/>
    <n v="0"/>
    <n v="0"/>
    <n v="0"/>
    <n v="18.899999999999999"/>
    <n v="7.9749999999999996"/>
    <n v="2"/>
    <n v="0"/>
    <n v="0"/>
    <n v="0"/>
    <n v="0"/>
    <n v="0"/>
    <n v="28.875"/>
    <n v="0"/>
    <n v="0"/>
    <n v="0"/>
    <n v="0"/>
    <n v="0"/>
    <n v="0"/>
    <n v="6.95"/>
    <n v="18.975000000000001"/>
    <n v="20"/>
    <n v="0"/>
    <n v="0"/>
    <n v="0"/>
    <n v="0"/>
    <n v="0"/>
    <n v="45.924999999999997"/>
    <n v="0"/>
    <n v="0"/>
    <n v="0"/>
    <n v="0"/>
    <n v="0"/>
    <n v="0"/>
    <n v="0"/>
    <n v="0"/>
    <n v="0"/>
    <n v="0"/>
    <n v="0"/>
    <n v="0"/>
    <n v="0"/>
    <n v="0"/>
    <n v="0"/>
  </r>
  <r>
    <s v="HELLENIC CLASSICAL CHARTER SCHOOL"/>
    <n v="331500860878"/>
    <x v="0"/>
    <s v="84K362"/>
    <s v="DOE"/>
    <n v="57.024999999999999"/>
    <n v="54.1"/>
    <n v="54.075000000000003"/>
    <n v="53.024999999999999"/>
    <n v="50.075000000000003"/>
    <n v="58"/>
    <n v="51.05"/>
    <n v="46.05"/>
    <n v="54.05"/>
    <n v="0"/>
    <n v="0"/>
    <n v="0"/>
    <n v="0"/>
    <n v="0"/>
    <n v="477.45000000000005"/>
    <n v="3"/>
    <n v="0"/>
    <n v="2"/>
    <n v="3"/>
    <n v="0"/>
    <n v="3"/>
    <n v="0"/>
    <n v="2"/>
    <n v="5"/>
    <n v="0"/>
    <n v="0"/>
    <n v="0"/>
    <n v="0"/>
    <n v="0"/>
    <n v="18"/>
    <n v="2"/>
    <n v="4"/>
    <n v="0"/>
    <n v="2"/>
    <n v="6"/>
    <n v="3"/>
    <n v="0"/>
    <n v="1"/>
    <n v="3"/>
    <n v="0"/>
    <n v="0"/>
    <n v="0"/>
    <n v="0"/>
    <n v="0"/>
    <n v="21"/>
    <n v="0"/>
    <n v="0"/>
    <n v="0"/>
    <n v="0"/>
    <n v="0"/>
    <n v="0"/>
    <n v="0"/>
    <n v="0"/>
    <n v="0"/>
    <n v="0"/>
    <n v="0"/>
    <n v="0"/>
    <n v="0"/>
    <n v="0"/>
    <n v="0"/>
    <n v="0"/>
    <n v="0"/>
    <n v="0"/>
    <n v="0"/>
    <n v="0"/>
    <n v="0"/>
    <n v="0"/>
    <n v="0"/>
    <n v="0"/>
    <n v="0"/>
    <n v="0"/>
    <n v="0"/>
    <n v="0"/>
    <n v="0"/>
    <n v="0"/>
  </r>
  <r>
    <s v="Brooklyn Success Academy Charter School"/>
    <n v="331400861007"/>
    <x v="0"/>
    <s v="84K367"/>
    <s v="SUNY"/>
    <n v="86.224999999999994"/>
    <n v="77.95"/>
    <n v="94.325000000000003"/>
    <n v="76.924999999999997"/>
    <n v="76.150000000000006"/>
    <n v="58.1"/>
    <n v="0"/>
    <n v="0"/>
    <n v="0"/>
    <n v="0"/>
    <n v="0"/>
    <n v="0"/>
    <n v="0"/>
    <n v="0"/>
    <n v="469.67500000000007"/>
    <n v="3.9"/>
    <n v="2.9249999999999998"/>
    <n v="3.3250000000000002"/>
    <n v="2.9249999999999998"/>
    <n v="0"/>
    <n v="0"/>
    <n v="0"/>
    <n v="0"/>
    <n v="0"/>
    <n v="0"/>
    <n v="0"/>
    <n v="0"/>
    <n v="0"/>
    <n v="0"/>
    <n v="13.074999999999999"/>
    <n v="0.97499999999999998"/>
    <n v="1.95"/>
    <n v="1"/>
    <n v="1.95"/>
    <n v="1.9750000000000001"/>
    <n v="0.97499999999999998"/>
    <n v="0"/>
    <n v="0"/>
    <n v="0"/>
    <n v="0"/>
    <n v="0"/>
    <n v="0"/>
    <n v="0"/>
    <n v="0"/>
    <n v="8.8249999999999993"/>
    <n v="0"/>
    <n v="5"/>
    <n v="4"/>
    <n v="3"/>
    <n v="3"/>
    <n v="0"/>
    <n v="0"/>
    <n v="0"/>
    <n v="0"/>
    <n v="0"/>
    <n v="0"/>
    <n v="0"/>
    <n v="0"/>
    <n v="0"/>
    <n v="15"/>
    <n v="0"/>
    <n v="0"/>
    <n v="0"/>
    <n v="0"/>
    <n v="0"/>
    <n v="0"/>
    <n v="0"/>
    <n v="0"/>
    <n v="0"/>
    <n v="0"/>
    <n v="0"/>
    <n v="0"/>
    <n v="0"/>
    <n v="0"/>
    <n v="0"/>
  </r>
  <r>
    <s v="Explore Excel Charter School"/>
    <n v="331800860702"/>
    <x v="0"/>
    <s v="84K379"/>
    <s v="SUNY"/>
    <n v="52.9"/>
    <n v="61.8"/>
    <n v="62.825000000000003"/>
    <n v="59.975000000000001"/>
    <n v="61.7"/>
    <n v="61.8"/>
    <n v="65"/>
    <n v="58"/>
    <n v="0"/>
    <n v="0"/>
    <n v="0"/>
    <n v="0"/>
    <n v="0"/>
    <n v="0"/>
    <n v="484"/>
    <n v="6"/>
    <n v="1"/>
    <n v="7"/>
    <n v="4"/>
    <n v="5"/>
    <n v="3"/>
    <n v="4"/>
    <n v="1"/>
    <n v="0"/>
    <n v="0"/>
    <n v="0"/>
    <n v="0"/>
    <n v="0"/>
    <n v="0"/>
    <n v="31"/>
    <n v="0"/>
    <n v="1"/>
    <n v="1"/>
    <n v="1"/>
    <n v="0"/>
    <n v="2"/>
    <n v="8"/>
    <n v="1"/>
    <n v="0"/>
    <n v="0"/>
    <n v="0"/>
    <n v="0"/>
    <n v="0"/>
    <n v="0"/>
    <n v="14"/>
    <n v="4"/>
    <n v="3"/>
    <n v="3"/>
    <n v="6"/>
    <n v="6"/>
    <n v="9"/>
    <n v="14"/>
    <n v="4"/>
    <n v="0"/>
    <n v="0"/>
    <n v="0"/>
    <n v="0"/>
    <n v="0"/>
    <n v="0"/>
    <n v="49"/>
    <n v="0"/>
    <n v="0"/>
    <n v="0"/>
    <n v="0"/>
    <n v="0"/>
    <n v="0"/>
    <n v="0"/>
    <n v="0"/>
    <n v="0"/>
    <n v="0"/>
    <n v="0"/>
    <n v="0"/>
    <n v="0"/>
    <n v="0"/>
    <n v="0"/>
  </r>
  <r>
    <s v="Invictus Preparatory Charter School"/>
    <n v="331900860997"/>
    <x v="0"/>
    <s v="84K386"/>
    <s v="SUNY"/>
    <n v="0"/>
    <n v="0"/>
    <n v="0"/>
    <n v="0"/>
    <n v="0"/>
    <n v="29.125"/>
    <n v="96.075000000000003"/>
    <n v="78.150000000000006"/>
    <n v="102.05"/>
    <n v="0"/>
    <n v="0"/>
    <n v="0"/>
    <n v="0"/>
    <n v="0"/>
    <n v="305.40000000000003"/>
    <n v="0"/>
    <n v="0"/>
    <n v="0"/>
    <n v="0"/>
    <n v="0"/>
    <n v="4"/>
    <n v="0"/>
    <n v="0"/>
    <n v="1"/>
    <n v="0"/>
    <n v="0"/>
    <n v="0"/>
    <n v="0"/>
    <n v="0"/>
    <n v="5"/>
    <n v="0"/>
    <n v="0"/>
    <n v="0"/>
    <n v="0"/>
    <n v="0"/>
    <n v="3"/>
    <n v="11"/>
    <n v="3"/>
    <n v="5"/>
    <n v="0"/>
    <n v="0"/>
    <n v="0"/>
    <n v="0"/>
    <n v="0"/>
    <n v="22"/>
    <n v="0"/>
    <n v="0"/>
    <n v="0"/>
    <n v="0"/>
    <n v="0"/>
    <n v="2"/>
    <n v="5"/>
    <n v="4"/>
    <n v="4"/>
    <n v="0"/>
    <n v="0"/>
    <n v="0"/>
    <n v="0"/>
    <n v="0"/>
    <n v="15"/>
    <n v="0"/>
    <n v="0"/>
    <n v="0"/>
    <n v="0"/>
    <n v="0"/>
    <n v="0"/>
    <n v="0"/>
    <n v="0"/>
    <n v="0"/>
    <n v="0"/>
    <n v="0"/>
    <n v="0"/>
    <n v="0"/>
    <n v="0"/>
    <n v="0"/>
  </r>
  <r>
    <s v="ROADS Charter High School I"/>
    <n v="332300861007"/>
    <x v="0"/>
    <s v="84K395"/>
    <s v="SUNY"/>
    <n v="0"/>
    <n v="0"/>
    <n v="0"/>
    <n v="0"/>
    <n v="0"/>
    <n v="0"/>
    <n v="0"/>
    <n v="0"/>
    <n v="0"/>
    <n v="197.92500000000001"/>
    <n v="42.2"/>
    <n v="2.0249999999999999"/>
    <n v="1"/>
    <n v="0"/>
    <n v="243.15"/>
    <n v="0"/>
    <n v="0"/>
    <n v="0"/>
    <n v="0"/>
    <n v="0"/>
    <n v="0"/>
    <n v="0"/>
    <n v="0"/>
    <n v="0"/>
    <n v="7.6749999999999998"/>
    <n v="1.875"/>
    <n v="0"/>
    <n v="0"/>
    <n v="0"/>
    <n v="9.5500000000000007"/>
    <n v="0"/>
    <n v="0"/>
    <n v="0"/>
    <n v="0"/>
    <n v="0"/>
    <n v="0"/>
    <n v="0"/>
    <n v="0"/>
    <n v="0"/>
    <n v="23.175000000000001"/>
    <n v="4.3"/>
    <n v="0"/>
    <n v="0"/>
    <n v="0"/>
    <n v="27.475000000000001"/>
    <n v="0"/>
    <n v="0"/>
    <n v="0"/>
    <n v="0"/>
    <n v="0"/>
    <n v="0"/>
    <n v="0"/>
    <n v="0"/>
    <n v="0"/>
    <n v="24.425000000000001"/>
    <n v="4.75"/>
    <n v="0.5"/>
    <n v="0"/>
    <n v="0"/>
    <n v="29.675000000000001"/>
    <n v="0"/>
    <n v="0"/>
    <n v="0"/>
    <n v="0"/>
    <n v="0"/>
    <n v="0"/>
    <n v="0"/>
    <n v="0"/>
    <n v="0"/>
    <n v="0"/>
    <n v="0"/>
    <n v="0"/>
    <n v="0"/>
    <n v="0"/>
    <n v="0"/>
  </r>
  <r>
    <s v="TFOA-Professional Preparatory Charter School"/>
    <n v="331600860975"/>
    <x v="0"/>
    <s v="84K406"/>
    <s v="DOE"/>
    <n v="45.56"/>
    <n v="71.244"/>
    <n v="62.44"/>
    <n v="67.513999999999996"/>
    <n v="71"/>
    <n v="48.195999999999998"/>
    <n v="0"/>
    <n v="0"/>
    <n v="0"/>
    <n v="0"/>
    <n v="0"/>
    <n v="0"/>
    <n v="0"/>
    <n v="0"/>
    <n v="365.95399999999995"/>
    <n v="0"/>
    <n v="0"/>
    <n v="0"/>
    <n v="0"/>
    <n v="0"/>
    <n v="0"/>
    <n v="0"/>
    <n v="0"/>
    <n v="0"/>
    <n v="0"/>
    <n v="0"/>
    <n v="0"/>
    <n v="0"/>
    <n v="0"/>
    <n v="0"/>
    <n v="0"/>
    <n v="0"/>
    <n v="0"/>
    <n v="0"/>
    <n v="0"/>
    <n v="0"/>
    <n v="0"/>
    <n v="0"/>
    <n v="0"/>
    <n v="0"/>
    <n v="0"/>
    <n v="0"/>
    <n v="0"/>
    <n v="0"/>
    <n v="0"/>
    <n v="3.927"/>
    <n v="13"/>
    <n v="9.0980000000000008"/>
    <n v="13"/>
    <n v="8"/>
    <n v="2"/>
    <n v="0"/>
    <n v="0"/>
    <n v="0"/>
    <n v="0"/>
    <n v="0"/>
    <n v="0"/>
    <n v="0"/>
    <n v="0"/>
    <n v="49.024999999999999"/>
    <n v="0"/>
    <n v="0"/>
    <n v="0"/>
    <n v="0"/>
    <n v="0"/>
    <n v="0"/>
    <n v="0"/>
    <n v="0"/>
    <n v="0"/>
    <n v="0"/>
    <n v="0"/>
    <n v="0"/>
    <n v="0"/>
    <n v="0"/>
    <n v="0"/>
  </r>
  <r>
    <s v="Urban Dove Charter School"/>
    <n v="331300861006"/>
    <x v="0"/>
    <s v="84K417"/>
    <s v="SED"/>
    <n v="0"/>
    <n v="0"/>
    <n v="0"/>
    <n v="0"/>
    <n v="0"/>
    <n v="0"/>
    <n v="0"/>
    <n v="0"/>
    <n v="0"/>
    <n v="111.85"/>
    <n v="54.125"/>
    <n v="61"/>
    <n v="13.025"/>
    <n v="0"/>
    <n v="240"/>
    <n v="0"/>
    <n v="0"/>
    <n v="0"/>
    <n v="0"/>
    <n v="0"/>
    <n v="0"/>
    <n v="0"/>
    <n v="0"/>
    <n v="0"/>
    <n v="0"/>
    <n v="0"/>
    <n v="0"/>
    <n v="0"/>
    <n v="0"/>
    <n v="0"/>
    <n v="0"/>
    <n v="0"/>
    <n v="0"/>
    <n v="0"/>
    <n v="0"/>
    <n v="0"/>
    <n v="0"/>
    <n v="0"/>
    <n v="0"/>
    <n v="4.9249999999999998"/>
    <n v="0"/>
    <n v="0"/>
    <n v="0"/>
    <n v="0"/>
    <n v="4.9249999999999998"/>
    <n v="0"/>
    <n v="0"/>
    <n v="0"/>
    <n v="0"/>
    <n v="0"/>
    <n v="0"/>
    <n v="0"/>
    <n v="0"/>
    <n v="0"/>
    <n v="55.075000000000003"/>
    <n v="24.05"/>
    <n v="21"/>
    <n v="7"/>
    <n v="0"/>
    <n v="107.125"/>
    <n v="0"/>
    <n v="0"/>
    <n v="0"/>
    <n v="0"/>
    <n v="0"/>
    <n v="0"/>
    <n v="0"/>
    <n v="0"/>
    <n v="0"/>
    <n v="0"/>
    <n v="0"/>
    <n v="0"/>
    <n v="0"/>
    <n v="0"/>
    <n v="0"/>
  </r>
  <r>
    <s v="THE WILLIAMSBURG CHARTER SCHOOL"/>
    <n v="331400860865"/>
    <x v="0"/>
    <s v="84K473"/>
    <s v="DOE"/>
    <n v="0"/>
    <n v="0"/>
    <n v="0"/>
    <n v="0"/>
    <n v="0"/>
    <n v="0"/>
    <n v="0"/>
    <n v="0"/>
    <n v="0"/>
    <n v="308.22500000000002"/>
    <n v="295.125"/>
    <n v="182.07499999999999"/>
    <n v="164.17500000000001"/>
    <n v="0"/>
    <n v="949.59999999999991"/>
    <n v="0"/>
    <n v="0"/>
    <n v="0"/>
    <n v="0"/>
    <n v="0"/>
    <n v="0"/>
    <n v="0"/>
    <n v="0"/>
    <n v="0"/>
    <n v="8"/>
    <n v="4"/>
    <n v="2.2000000000000002"/>
    <n v="4.0750000000000002"/>
    <n v="0"/>
    <n v="18.274999999999999"/>
    <n v="0"/>
    <n v="0"/>
    <n v="0"/>
    <n v="0"/>
    <n v="0"/>
    <n v="0"/>
    <n v="0"/>
    <n v="0"/>
    <n v="0"/>
    <n v="27.3"/>
    <n v="22.1"/>
    <n v="15"/>
    <n v="19.3"/>
    <n v="0"/>
    <n v="83.7"/>
    <n v="0"/>
    <n v="0"/>
    <n v="0"/>
    <n v="0"/>
    <n v="0"/>
    <n v="0"/>
    <n v="0"/>
    <n v="0"/>
    <n v="0"/>
    <n v="12.8"/>
    <n v="16.899999999999999"/>
    <n v="10"/>
    <n v="5.7"/>
    <n v="0"/>
    <n v="45.400000000000006"/>
    <n v="0"/>
    <n v="0"/>
    <n v="0"/>
    <n v="0"/>
    <n v="0"/>
    <n v="0"/>
    <n v="0"/>
    <n v="0"/>
    <n v="0"/>
    <n v="0"/>
    <n v="0"/>
    <n v="0"/>
    <n v="0"/>
    <n v="0"/>
    <n v="0"/>
  </r>
  <r>
    <s v="New Dawn Charter High School"/>
    <n v="331500861016"/>
    <x v="0"/>
    <s v="84K486"/>
    <s v="SED"/>
    <n v="0"/>
    <n v="0"/>
    <n v="0"/>
    <n v="0"/>
    <n v="0"/>
    <n v="0"/>
    <n v="0"/>
    <n v="0"/>
    <n v="0"/>
    <n v="34.424999999999997"/>
    <n v="73.3"/>
    <n v="70.825000000000003"/>
    <n v="89.45"/>
    <n v="0"/>
    <n v="268"/>
    <n v="0"/>
    <n v="0"/>
    <n v="0"/>
    <n v="0"/>
    <n v="0"/>
    <n v="0"/>
    <n v="0"/>
    <n v="0"/>
    <n v="0"/>
    <n v="1"/>
    <n v="3.05"/>
    <n v="5"/>
    <n v="5"/>
    <n v="0"/>
    <n v="14.05"/>
    <n v="0"/>
    <n v="0"/>
    <n v="0"/>
    <n v="0"/>
    <n v="0"/>
    <n v="0"/>
    <n v="0"/>
    <n v="0"/>
    <n v="0"/>
    <n v="12.175000000000001"/>
    <n v="15.6"/>
    <n v="23.175000000000001"/>
    <n v="17.125"/>
    <n v="0"/>
    <n v="68.075000000000003"/>
    <n v="0"/>
    <n v="0"/>
    <n v="0"/>
    <n v="0"/>
    <n v="0"/>
    <n v="0"/>
    <n v="0"/>
    <n v="0"/>
    <n v="0"/>
    <n v="1"/>
    <n v="0.1"/>
    <n v="1"/>
    <n v="2"/>
    <n v="0"/>
    <n v="4.0999999999999996"/>
    <n v="0"/>
    <n v="0"/>
    <n v="0"/>
    <n v="0"/>
    <n v="0"/>
    <n v="0"/>
    <n v="0"/>
    <n v="0"/>
    <n v="0"/>
    <n v="0"/>
    <n v="0"/>
    <n v="0"/>
    <n v="0"/>
    <n v="0"/>
    <n v="0"/>
  </r>
  <r>
    <s v="ACHIEVEMENT FIRST ENDEAVOR"/>
    <n v="331300860902"/>
    <x v="0"/>
    <s v="84K508"/>
    <s v="DOE"/>
    <n v="94.632999999999996"/>
    <n v="94.951999999999998"/>
    <n v="99.804000000000002"/>
    <n v="90.122"/>
    <n v="84.902000000000001"/>
    <n v="108.244"/>
    <n v="91.122"/>
    <n v="83.072999999999993"/>
    <n v="86"/>
    <n v="58"/>
    <n v="44.097999999999999"/>
    <n v="48"/>
    <n v="27"/>
    <n v="0"/>
    <n v="1009.9499999999999"/>
    <n v="4"/>
    <n v="5"/>
    <n v="8"/>
    <n v="4"/>
    <n v="5"/>
    <n v="3"/>
    <n v="1"/>
    <n v="0"/>
    <n v="0"/>
    <n v="1"/>
    <n v="0"/>
    <n v="0"/>
    <n v="0"/>
    <n v="0"/>
    <n v="31"/>
    <n v="0"/>
    <n v="1"/>
    <n v="0"/>
    <n v="0"/>
    <n v="0"/>
    <n v="0"/>
    <n v="1"/>
    <n v="0"/>
    <n v="1"/>
    <n v="7"/>
    <n v="2"/>
    <n v="5"/>
    <n v="2"/>
    <n v="0"/>
    <n v="19"/>
    <n v="6.9509999999999996"/>
    <n v="5"/>
    <n v="6"/>
    <n v="1"/>
    <n v="6"/>
    <n v="11.170999999999999"/>
    <n v="20"/>
    <n v="15"/>
    <n v="18"/>
    <n v="2"/>
    <n v="2.0979999999999999"/>
    <n v="1"/>
    <n v="0"/>
    <n v="0"/>
    <n v="94.22"/>
    <n v="0"/>
    <n v="0"/>
    <n v="0"/>
    <n v="0"/>
    <n v="0"/>
    <n v="0"/>
    <n v="0"/>
    <n v="0"/>
    <n v="0"/>
    <n v="0"/>
    <n v="0"/>
    <n v="0"/>
    <n v="0"/>
    <n v="0"/>
    <n v="0"/>
  </r>
  <r>
    <s v="LEADERSHIP PREP CHARTER SCHOOL"/>
    <n v="331300860901"/>
    <x v="0"/>
    <s v="84K517"/>
    <s v="SUNY"/>
    <n v="88.825000000000003"/>
    <n v="90.05"/>
    <n v="86.9"/>
    <n v="89"/>
    <n v="83.825000000000003"/>
    <n v="84.974999999999994"/>
    <n v="89.1"/>
    <n v="67.05"/>
    <n v="60.075000000000003"/>
    <n v="7.9749999999999996"/>
    <n v="0"/>
    <n v="0"/>
    <n v="0"/>
    <n v="0"/>
    <n v="747.77499999999998"/>
    <n v="7"/>
    <n v="4"/>
    <n v="10"/>
    <n v="11"/>
    <n v="6"/>
    <n v="1"/>
    <n v="3"/>
    <n v="0"/>
    <n v="3"/>
    <n v="0"/>
    <n v="0"/>
    <n v="0"/>
    <n v="0"/>
    <n v="0"/>
    <n v="45"/>
    <n v="5"/>
    <n v="3"/>
    <n v="0"/>
    <n v="1"/>
    <n v="2"/>
    <n v="5"/>
    <n v="6"/>
    <n v="0"/>
    <n v="4"/>
    <n v="1"/>
    <n v="0"/>
    <n v="0"/>
    <n v="0"/>
    <n v="0"/>
    <n v="27"/>
    <n v="0"/>
    <n v="0"/>
    <n v="0"/>
    <n v="0"/>
    <n v="0"/>
    <n v="0"/>
    <n v="0"/>
    <n v="0"/>
    <n v="0"/>
    <n v="0"/>
    <n v="0"/>
    <n v="0"/>
    <n v="0"/>
    <n v="0"/>
    <n v="0"/>
    <n v="0"/>
    <n v="0"/>
    <n v="0"/>
    <n v="0"/>
    <n v="0"/>
    <n v="0"/>
    <n v="0"/>
    <n v="0"/>
    <n v="0"/>
    <n v="0"/>
    <n v="0"/>
    <n v="0"/>
    <n v="0"/>
    <n v="0"/>
    <n v="0"/>
  </r>
  <r>
    <s v="COMMUNITY ROOTS CHARTER SCHOOL"/>
    <n v="331300860893"/>
    <x v="0"/>
    <s v="84K536"/>
    <s v="DOE"/>
    <n v="50.05"/>
    <n v="50"/>
    <n v="50.05"/>
    <n v="50.05"/>
    <n v="50.024999999999999"/>
    <n v="51.05"/>
    <n v="56.024999999999999"/>
    <n v="55.075000000000003"/>
    <n v="53.1"/>
    <n v="0"/>
    <n v="0"/>
    <n v="0"/>
    <n v="0"/>
    <n v="0"/>
    <n v="465.42499999999995"/>
    <n v="2"/>
    <n v="2"/>
    <n v="4"/>
    <n v="3"/>
    <n v="6"/>
    <n v="6"/>
    <n v="1"/>
    <n v="2"/>
    <n v="1"/>
    <n v="0"/>
    <n v="0"/>
    <n v="0"/>
    <n v="0"/>
    <n v="0"/>
    <n v="27"/>
    <n v="0"/>
    <n v="0"/>
    <n v="1"/>
    <n v="0"/>
    <n v="0"/>
    <n v="0"/>
    <n v="0"/>
    <n v="1"/>
    <n v="0"/>
    <n v="0"/>
    <n v="0"/>
    <n v="0"/>
    <n v="0"/>
    <n v="0"/>
    <n v="2"/>
    <n v="6"/>
    <n v="9"/>
    <n v="11"/>
    <n v="8"/>
    <n v="5"/>
    <n v="7"/>
    <n v="12"/>
    <n v="11.05"/>
    <n v="12"/>
    <n v="0"/>
    <n v="0"/>
    <n v="0"/>
    <n v="0"/>
    <n v="0"/>
    <n v="81.05"/>
    <n v="0"/>
    <n v="0"/>
    <n v="0"/>
    <n v="0"/>
    <n v="0"/>
    <n v="0"/>
    <n v="0"/>
    <n v="0"/>
    <n v="0"/>
    <n v="0"/>
    <n v="0"/>
    <n v="0"/>
    <n v="0"/>
    <n v="0"/>
    <n v="0"/>
  </r>
  <r>
    <s v="ACHIEVEMENT FIRST BUSHWICK"/>
    <n v="333200860906"/>
    <x v="0"/>
    <s v="84K538"/>
    <s v="SUNY"/>
    <n v="90.147000000000006"/>
    <n v="93.122"/>
    <n v="97.122"/>
    <n v="94"/>
    <n v="96.974999999999994"/>
    <n v="98.950999999999993"/>
    <n v="98"/>
    <n v="90"/>
    <n v="92.001000000000005"/>
    <n v="61"/>
    <n v="65.122"/>
    <n v="55"/>
    <n v="37"/>
    <n v="0"/>
    <n v="1068.44"/>
    <n v="6"/>
    <n v="5"/>
    <n v="3"/>
    <n v="4"/>
    <n v="5"/>
    <n v="0"/>
    <n v="0"/>
    <n v="2"/>
    <n v="0"/>
    <n v="2"/>
    <n v="0"/>
    <n v="6"/>
    <n v="0"/>
    <n v="0"/>
    <n v="33"/>
    <n v="0"/>
    <n v="0"/>
    <n v="0"/>
    <n v="0"/>
    <n v="4"/>
    <n v="4"/>
    <n v="4"/>
    <n v="4.9000000000000002E-2"/>
    <n v="0"/>
    <n v="9"/>
    <n v="1"/>
    <n v="2"/>
    <n v="1"/>
    <n v="0"/>
    <n v="25.048999999999999"/>
    <n v="13.048999999999999"/>
    <n v="9"/>
    <n v="14"/>
    <n v="7"/>
    <n v="14"/>
    <n v="13"/>
    <n v="12"/>
    <n v="7"/>
    <n v="6"/>
    <n v="0"/>
    <n v="3"/>
    <n v="1"/>
    <n v="1"/>
    <n v="0"/>
    <n v="100.04900000000001"/>
    <n v="0"/>
    <n v="0"/>
    <n v="0"/>
    <n v="0"/>
    <n v="0"/>
    <n v="0"/>
    <n v="0"/>
    <n v="0"/>
    <n v="0"/>
    <n v="0"/>
    <n v="0"/>
    <n v="0"/>
    <n v="0"/>
    <n v="0"/>
    <n v="0"/>
  </r>
  <r>
    <s v="EXCELLENCE CHARTER SCHOOL"/>
    <n v="331600860860"/>
    <x v="0"/>
    <s v="84K593"/>
    <s v="SUNY"/>
    <n v="88.897000000000006"/>
    <n v="87"/>
    <n v="89.923000000000002"/>
    <n v="89.974000000000004"/>
    <n v="84"/>
    <n v="88"/>
    <n v="80.051000000000002"/>
    <n v="73"/>
    <n v="51"/>
    <n v="27"/>
    <n v="13"/>
    <n v="9"/>
    <n v="8"/>
    <n v="0"/>
    <n v="788.84500000000003"/>
    <n v="6"/>
    <n v="5"/>
    <n v="10"/>
    <n v="10"/>
    <n v="7"/>
    <n v="10"/>
    <n v="8"/>
    <n v="1"/>
    <n v="1"/>
    <n v="0"/>
    <n v="2"/>
    <n v="1"/>
    <n v="1"/>
    <n v="0"/>
    <n v="62"/>
    <n v="5.923"/>
    <n v="4"/>
    <n v="2.9740000000000002"/>
    <n v="7"/>
    <n v="3"/>
    <n v="12"/>
    <n v="4.0259999999999998"/>
    <n v="12"/>
    <n v="10"/>
    <n v="2"/>
    <n v="2"/>
    <n v="0"/>
    <n v="0"/>
    <n v="0"/>
    <n v="64.923000000000002"/>
    <n v="0"/>
    <n v="0"/>
    <n v="0"/>
    <n v="0"/>
    <n v="0"/>
    <n v="0"/>
    <n v="0"/>
    <n v="0"/>
    <n v="0"/>
    <n v="0"/>
    <n v="0"/>
    <n v="0"/>
    <n v="0"/>
    <n v="0"/>
    <n v="0"/>
    <n v="0"/>
    <n v="0"/>
    <n v="0"/>
    <n v="0"/>
    <n v="0"/>
    <n v="0"/>
    <n v="0"/>
    <n v="0"/>
    <n v="0"/>
    <n v="0"/>
    <n v="0"/>
    <n v="0"/>
    <n v="0"/>
    <n v="0"/>
    <n v="0"/>
  </r>
  <r>
    <s v="BEDFORD-STUYVESANT CHARTER SCHOOL"/>
    <n v="331800860908"/>
    <x v="0"/>
    <s v="84K608"/>
    <s v="SUNY"/>
    <n v="0"/>
    <n v="0"/>
    <n v="0"/>
    <n v="0"/>
    <n v="0"/>
    <n v="86.825000000000003"/>
    <n v="87.1"/>
    <n v="84.9"/>
    <n v="72.099999999999994"/>
    <n v="56"/>
    <n v="60"/>
    <n v="46"/>
    <n v="33"/>
    <n v="0"/>
    <n v="525.92500000000007"/>
    <n v="0"/>
    <n v="0"/>
    <n v="0"/>
    <n v="0"/>
    <n v="0"/>
    <n v="1"/>
    <n v="0"/>
    <n v="1"/>
    <n v="1"/>
    <n v="0"/>
    <n v="0"/>
    <n v="0.97499999999999998"/>
    <n v="0"/>
    <n v="0"/>
    <n v="3.9750000000000001"/>
    <n v="0"/>
    <n v="0"/>
    <n v="0"/>
    <n v="0"/>
    <n v="0"/>
    <n v="11"/>
    <n v="14"/>
    <n v="9"/>
    <n v="7"/>
    <n v="0"/>
    <n v="0"/>
    <n v="0"/>
    <n v="0"/>
    <n v="0"/>
    <n v="41"/>
    <n v="0"/>
    <n v="0"/>
    <n v="0"/>
    <n v="0"/>
    <n v="0"/>
    <n v="0"/>
    <n v="0"/>
    <n v="0"/>
    <n v="0"/>
    <n v="0"/>
    <n v="0"/>
    <n v="0"/>
    <n v="0"/>
    <n v="0"/>
    <n v="0"/>
    <n v="0"/>
    <n v="0"/>
    <n v="0"/>
    <n v="0"/>
    <n v="0"/>
    <n v="0"/>
    <n v="0"/>
    <n v="0"/>
    <n v="0"/>
    <n v="0"/>
    <n v="0"/>
    <n v="0"/>
    <n v="0"/>
    <n v="0"/>
    <n v="0"/>
  </r>
  <r>
    <s v="ACHIEVEMENT FIRST BROWNSVILLE CHARTER"/>
    <n v="332300860912"/>
    <x v="0"/>
    <s v="84K626"/>
    <s v="SUNY"/>
    <n v="90.805999999999997"/>
    <n v="95.171999999999997"/>
    <n v="94.853999999999999"/>
    <n v="92.733000000000004"/>
    <n v="93.882000000000005"/>
    <n v="94.218999999999994"/>
    <n v="82.804000000000002"/>
    <n v="89.242999999999995"/>
    <n v="91.072999999999993"/>
    <n v="0"/>
    <n v="0"/>
    <n v="0"/>
    <n v="0"/>
    <n v="0"/>
    <n v="824.78599999999994"/>
    <n v="3.8530000000000002"/>
    <n v="2"/>
    <n v="3.9020000000000001"/>
    <n v="3"/>
    <n v="1.0980000000000001"/>
    <n v="1"/>
    <n v="2"/>
    <n v="0"/>
    <n v="0"/>
    <n v="0"/>
    <n v="0"/>
    <n v="0"/>
    <n v="0"/>
    <n v="0"/>
    <n v="16.853000000000002"/>
    <n v="0"/>
    <n v="0"/>
    <n v="0.73199999999999998"/>
    <n v="2"/>
    <n v="1"/>
    <n v="3"/>
    <n v="0"/>
    <n v="0"/>
    <n v="3"/>
    <n v="0"/>
    <n v="0"/>
    <n v="0"/>
    <n v="0"/>
    <n v="0"/>
    <n v="9.7319999999999993"/>
    <n v="5.2430000000000003"/>
    <n v="3"/>
    <n v="8.2680000000000007"/>
    <n v="4.8780000000000001"/>
    <n v="2"/>
    <n v="5"/>
    <n v="10"/>
    <n v="15.097"/>
    <n v="7.9269999999999996"/>
    <n v="0"/>
    <n v="0"/>
    <n v="0"/>
    <n v="0"/>
    <n v="0"/>
    <n v="61.413000000000004"/>
    <n v="0"/>
    <n v="0"/>
    <n v="0"/>
    <n v="0"/>
    <n v="0"/>
    <n v="0"/>
    <n v="0"/>
    <n v="0"/>
    <n v="0"/>
    <n v="0"/>
    <n v="0"/>
    <n v="0"/>
    <n v="0"/>
    <n v="0"/>
    <n v="0"/>
  </r>
  <r>
    <s v="COLLEGIATE CHARTER SCHOOL"/>
    <n v="331600860918"/>
    <x v="0"/>
    <s v="84K648"/>
    <s v="SUNY"/>
    <n v="0"/>
    <n v="0"/>
    <n v="0"/>
    <n v="0"/>
    <n v="0"/>
    <n v="84.875"/>
    <n v="92.974999999999994"/>
    <n v="76.224999999999994"/>
    <n v="71.125"/>
    <n v="44.15"/>
    <n v="36.15"/>
    <n v="30.3"/>
    <n v="23"/>
    <n v="0"/>
    <n v="458.79999999999995"/>
    <n v="0"/>
    <n v="0"/>
    <n v="0"/>
    <n v="0"/>
    <n v="0"/>
    <n v="1.95"/>
    <n v="3"/>
    <n v="2"/>
    <n v="1"/>
    <n v="0"/>
    <n v="0"/>
    <n v="0"/>
    <n v="0"/>
    <n v="0"/>
    <n v="7.95"/>
    <n v="0"/>
    <n v="0"/>
    <n v="0"/>
    <n v="0"/>
    <n v="0"/>
    <n v="6.95"/>
    <n v="11"/>
    <n v="12"/>
    <n v="6"/>
    <n v="5"/>
    <n v="4"/>
    <n v="1"/>
    <n v="0"/>
    <n v="0"/>
    <n v="45.95"/>
    <n v="0"/>
    <n v="0"/>
    <n v="0"/>
    <n v="0"/>
    <n v="0"/>
    <n v="6"/>
    <n v="0"/>
    <n v="0"/>
    <n v="0"/>
    <n v="0"/>
    <n v="0"/>
    <n v="0"/>
    <n v="0"/>
    <n v="0"/>
    <n v="6"/>
    <n v="0"/>
    <n v="0"/>
    <n v="0"/>
    <n v="0"/>
    <n v="0"/>
    <n v="0"/>
    <n v="0"/>
    <n v="0"/>
    <n v="0"/>
    <n v="0"/>
    <n v="0"/>
    <n v="0"/>
    <n v="0"/>
    <n v="0"/>
    <n v="0"/>
  </r>
  <r>
    <s v="LA CIMA CHARTER SCHOOL"/>
    <n v="331600860924"/>
    <x v="0"/>
    <s v="84K649"/>
    <s v="SED"/>
    <n v="61.246000000000002"/>
    <n v="80.61"/>
    <n v="83.072999999999993"/>
    <n v="83"/>
    <n v="65.951999999999998"/>
    <n v="44.122"/>
    <n v="0"/>
    <n v="0"/>
    <n v="0"/>
    <n v="0"/>
    <n v="0"/>
    <n v="0"/>
    <n v="0"/>
    <n v="0"/>
    <n v="418.00299999999999"/>
    <n v="1.6830000000000001"/>
    <n v="3.6579999999999999"/>
    <n v="0.48799999999999999"/>
    <n v="3.9740000000000002"/>
    <n v="1.1459999999999999"/>
    <n v="0.48799999999999999"/>
    <n v="0"/>
    <n v="0"/>
    <n v="0"/>
    <n v="0"/>
    <n v="0"/>
    <n v="0"/>
    <n v="0"/>
    <n v="0"/>
    <n v="11.437000000000001"/>
    <n v="0"/>
    <n v="0.24399999999999999"/>
    <n v="1.024"/>
    <n v="2.2189999999999999"/>
    <n v="1.4870000000000001"/>
    <n v="0.19500000000000001"/>
    <n v="0"/>
    <n v="0"/>
    <n v="0"/>
    <n v="0"/>
    <n v="0"/>
    <n v="0"/>
    <n v="0"/>
    <n v="0"/>
    <n v="5.1690000000000005"/>
    <n v="1.3169999999999999"/>
    <n v="2.61"/>
    <n v="3.9750000000000001"/>
    <n v="1.635"/>
    <n v="1.464"/>
    <n v="1.367"/>
    <n v="0"/>
    <n v="0"/>
    <n v="0"/>
    <n v="0"/>
    <n v="0"/>
    <n v="0"/>
    <n v="0"/>
    <n v="0"/>
    <n v="12.367999999999999"/>
    <n v="0"/>
    <n v="0"/>
    <n v="0"/>
    <n v="0"/>
    <n v="0"/>
    <n v="0"/>
    <n v="0"/>
    <n v="0"/>
    <n v="0"/>
    <n v="0"/>
    <n v="0"/>
    <n v="0"/>
    <n v="0"/>
    <n v="0"/>
    <n v="0"/>
  </r>
  <r>
    <s v="PAVE ACADEMY CHARTER SCHOOL"/>
    <n v="331500860927"/>
    <x v="0"/>
    <s v="84K651"/>
    <s v="DOE"/>
    <n v="67.073999999999998"/>
    <n v="54.244"/>
    <n v="57.463000000000001"/>
    <n v="58.414000000000001"/>
    <n v="56.073"/>
    <n v="54.438000000000002"/>
    <n v="54.097999999999999"/>
    <n v="49.44"/>
    <n v="24.122"/>
    <n v="0"/>
    <n v="0"/>
    <n v="0"/>
    <n v="0"/>
    <n v="0"/>
    <n v="475.36599999999999"/>
    <n v="1"/>
    <n v="3"/>
    <n v="2"/>
    <n v="4"/>
    <n v="4"/>
    <n v="4"/>
    <n v="1"/>
    <n v="5"/>
    <n v="2"/>
    <n v="0"/>
    <n v="0"/>
    <n v="0"/>
    <n v="0"/>
    <n v="0"/>
    <n v="26"/>
    <n v="0"/>
    <n v="1"/>
    <n v="0"/>
    <n v="0"/>
    <n v="0"/>
    <n v="2"/>
    <n v="2"/>
    <n v="1"/>
    <n v="1"/>
    <n v="0"/>
    <n v="0"/>
    <n v="0"/>
    <n v="0"/>
    <n v="0"/>
    <n v="7"/>
    <n v="4"/>
    <n v="3"/>
    <n v="6"/>
    <n v="5"/>
    <n v="6"/>
    <n v="5"/>
    <n v="8"/>
    <n v="3"/>
    <n v="2"/>
    <n v="0"/>
    <n v="0"/>
    <n v="0"/>
    <n v="0"/>
    <n v="0"/>
    <n v="42"/>
    <n v="0"/>
    <n v="0"/>
    <n v="0"/>
    <n v="0"/>
    <n v="0"/>
    <n v="0"/>
    <n v="0"/>
    <n v="0"/>
    <n v="0"/>
    <n v="0"/>
    <n v="0"/>
    <n v="0"/>
    <n v="0"/>
    <n v="0"/>
    <n v="0"/>
  </r>
  <r>
    <s v="BROOKLYN ASCEND CHARTER SCHOOL"/>
    <n v="331800860916"/>
    <x v="0"/>
    <s v="84K652"/>
    <s v="DOE"/>
    <n v="143.4"/>
    <n v="141.82499999999999"/>
    <n v="141.92500000000001"/>
    <n v="136.69999999999999"/>
    <n v="142.92500000000001"/>
    <n v="102.7"/>
    <n v="106.625"/>
    <n v="80.849999999999994"/>
    <n v="81"/>
    <n v="66.775000000000006"/>
    <n v="0"/>
    <n v="0"/>
    <n v="0"/>
    <n v="0"/>
    <n v="1144.7250000000004"/>
    <n v="4.95"/>
    <n v="4.9000000000000004"/>
    <n v="8.875"/>
    <n v="3.9"/>
    <n v="6.9"/>
    <n v="8.9"/>
    <n v="2.9249999999999998"/>
    <n v="4.9249999999999998"/>
    <n v="3.9"/>
    <n v="0"/>
    <n v="0"/>
    <n v="0"/>
    <n v="0"/>
    <n v="0"/>
    <n v="50.17499999999999"/>
    <n v="0"/>
    <n v="3"/>
    <n v="0"/>
    <n v="1"/>
    <n v="0"/>
    <n v="1"/>
    <n v="2"/>
    <n v="0"/>
    <n v="0"/>
    <n v="6"/>
    <n v="0"/>
    <n v="0"/>
    <n v="0"/>
    <n v="0"/>
    <n v="13"/>
    <n v="5"/>
    <n v="8"/>
    <n v="8"/>
    <n v="8"/>
    <n v="8"/>
    <n v="4"/>
    <n v="8"/>
    <n v="7"/>
    <n v="2"/>
    <n v="3"/>
    <n v="0"/>
    <n v="0"/>
    <n v="0"/>
    <n v="0"/>
    <n v="61"/>
    <n v="0"/>
    <n v="0"/>
    <n v="0"/>
    <n v="0"/>
    <n v="0"/>
    <n v="0"/>
    <n v="0"/>
    <n v="0"/>
    <n v="0"/>
    <n v="0"/>
    <n v="0"/>
    <n v="0"/>
    <n v="0"/>
    <n v="0"/>
    <n v="0"/>
  </r>
  <r>
    <s v="Achievement First Aspire Charter School"/>
    <n v="331900860993"/>
    <x v="0"/>
    <s v="84K680"/>
    <s v="SUNY"/>
    <n v="91.05"/>
    <n v="91.95"/>
    <n v="95.1"/>
    <n v="101.175"/>
    <n v="0"/>
    <n v="0"/>
    <n v="0"/>
    <n v="0"/>
    <n v="0"/>
    <n v="0"/>
    <n v="0"/>
    <n v="0"/>
    <n v="0"/>
    <n v="0"/>
    <n v="379.27500000000003"/>
    <n v="3"/>
    <n v="6"/>
    <n v="6"/>
    <n v="5"/>
    <n v="0"/>
    <n v="0"/>
    <n v="0"/>
    <n v="0"/>
    <n v="0"/>
    <n v="0"/>
    <n v="0"/>
    <n v="0"/>
    <n v="0"/>
    <n v="0"/>
    <n v="20"/>
    <n v="0"/>
    <n v="0"/>
    <n v="2"/>
    <n v="0"/>
    <n v="0"/>
    <n v="0"/>
    <n v="0"/>
    <n v="0"/>
    <n v="0"/>
    <n v="0"/>
    <n v="0"/>
    <n v="0"/>
    <n v="0"/>
    <n v="0"/>
    <n v="2"/>
    <n v="3"/>
    <n v="7"/>
    <n v="6"/>
    <n v="1.9750000000000001"/>
    <n v="0"/>
    <n v="0"/>
    <n v="0"/>
    <n v="0"/>
    <n v="0"/>
    <n v="0"/>
    <n v="0"/>
    <n v="0"/>
    <n v="0"/>
    <n v="0"/>
    <n v="17.975000000000001"/>
    <n v="0"/>
    <n v="0"/>
    <n v="0"/>
    <n v="0"/>
    <n v="0"/>
    <n v="0"/>
    <n v="0"/>
    <n v="0"/>
    <n v="0"/>
    <n v="0"/>
    <n v="0"/>
    <n v="0"/>
    <n v="0"/>
    <n v="0"/>
    <n v="0"/>
  </r>
  <r>
    <s v="Citizens of the World Williamsburg"/>
    <n v="331400861036"/>
    <x v="0"/>
    <s v="84K689"/>
    <s v="SUNY"/>
    <n v="74.849999999999994"/>
    <n v="76.95"/>
    <n v="75"/>
    <n v="51.075000000000003"/>
    <n v="0"/>
    <n v="0"/>
    <n v="0"/>
    <n v="0"/>
    <n v="0"/>
    <n v="0"/>
    <n v="0"/>
    <n v="0"/>
    <n v="0"/>
    <n v="0"/>
    <n v="277.875"/>
    <n v="3.875"/>
    <n v="6.85"/>
    <n v="2.95"/>
    <n v="5.85"/>
    <n v="0"/>
    <n v="0"/>
    <n v="0"/>
    <n v="0"/>
    <n v="0"/>
    <n v="0"/>
    <n v="0"/>
    <n v="0"/>
    <n v="0"/>
    <n v="0"/>
    <n v="19.524999999999999"/>
    <n v="0"/>
    <n v="0"/>
    <n v="5"/>
    <n v="1"/>
    <n v="0"/>
    <n v="0"/>
    <n v="0"/>
    <n v="0"/>
    <n v="0"/>
    <n v="0"/>
    <n v="0"/>
    <n v="0"/>
    <n v="0"/>
    <n v="0"/>
    <n v="6"/>
    <n v="9"/>
    <n v="9.9749999999999996"/>
    <n v="15"/>
    <n v="7.0750000000000002"/>
    <n v="0"/>
    <n v="0"/>
    <n v="0"/>
    <n v="0"/>
    <n v="0"/>
    <n v="0"/>
    <n v="0"/>
    <n v="0"/>
    <n v="0"/>
    <n v="0"/>
    <n v="41.050000000000004"/>
    <n v="0"/>
    <n v="0"/>
    <n v="0"/>
    <n v="0"/>
    <n v="0"/>
    <n v="0"/>
    <n v="0"/>
    <n v="0"/>
    <n v="0"/>
    <n v="0"/>
    <n v="0"/>
    <n v="0"/>
    <n v="0"/>
    <n v="0"/>
    <n v="0"/>
  </r>
  <r>
    <s v="Citizens of the World Crown Heights"/>
    <n v="331700861037"/>
    <x v="0"/>
    <s v="84K692"/>
    <s v="SUNY"/>
    <n v="64.099999999999994"/>
    <n v="92.924999999999997"/>
    <n v="71.05"/>
    <n v="52.075000000000003"/>
    <n v="0"/>
    <n v="0"/>
    <n v="0"/>
    <n v="0"/>
    <n v="0"/>
    <n v="0"/>
    <n v="0"/>
    <n v="0"/>
    <n v="0"/>
    <n v="0"/>
    <n v="280.14999999999998"/>
    <n v="3"/>
    <n v="5"/>
    <n v="6.95"/>
    <n v="3"/>
    <n v="0"/>
    <n v="0"/>
    <n v="0"/>
    <n v="0"/>
    <n v="0"/>
    <n v="0"/>
    <n v="0"/>
    <n v="0"/>
    <n v="0"/>
    <n v="0"/>
    <n v="17.95"/>
    <n v="6"/>
    <n v="1.9750000000000001"/>
    <n v="1"/>
    <n v="1"/>
    <n v="0"/>
    <n v="0"/>
    <n v="0"/>
    <n v="0"/>
    <n v="0"/>
    <n v="0"/>
    <n v="0"/>
    <n v="0"/>
    <n v="0"/>
    <n v="0"/>
    <n v="9.9749999999999996"/>
    <n v="0"/>
    <n v="0"/>
    <n v="0"/>
    <n v="3"/>
    <n v="0"/>
    <n v="0"/>
    <n v="0"/>
    <n v="0"/>
    <n v="0"/>
    <n v="0"/>
    <n v="0"/>
    <n v="0"/>
    <n v="0"/>
    <n v="0"/>
    <n v="3"/>
    <n v="0"/>
    <n v="0"/>
    <n v="0"/>
    <n v="0"/>
    <n v="0"/>
    <n v="0"/>
    <n v="0"/>
    <n v="0"/>
    <n v="0"/>
    <n v="0"/>
    <n v="0"/>
    <n v="0"/>
    <n v="0"/>
    <n v="0"/>
    <n v="0"/>
  </r>
  <r>
    <s v="BELIEVE NORTHSIDE CHARTER HIGH SCHOOL"/>
    <n v="331400860945"/>
    <x v="0"/>
    <s v="84K693"/>
    <s v="SED"/>
    <n v="0"/>
    <n v="0"/>
    <n v="0"/>
    <n v="0"/>
    <n v="0"/>
    <n v="0"/>
    <n v="0"/>
    <n v="0"/>
    <n v="0"/>
    <n v="103.1"/>
    <n v="105.25"/>
    <n v="87.025000000000006"/>
    <n v="102.15"/>
    <n v="0"/>
    <n v="397.52499999999998"/>
    <n v="0"/>
    <n v="0"/>
    <n v="0"/>
    <n v="0"/>
    <n v="0"/>
    <n v="0"/>
    <n v="0"/>
    <n v="0"/>
    <n v="0"/>
    <n v="5"/>
    <n v="6"/>
    <n v="3"/>
    <n v="4"/>
    <n v="0"/>
    <n v="18"/>
    <n v="0"/>
    <n v="0"/>
    <n v="0"/>
    <n v="0"/>
    <n v="0"/>
    <n v="0"/>
    <n v="0"/>
    <n v="0"/>
    <n v="0"/>
    <n v="2"/>
    <n v="6"/>
    <n v="4"/>
    <n v="2"/>
    <n v="0"/>
    <n v="14"/>
    <n v="0"/>
    <n v="0"/>
    <n v="0"/>
    <n v="0"/>
    <n v="0"/>
    <n v="0"/>
    <n v="0"/>
    <n v="0"/>
    <n v="0"/>
    <n v="2"/>
    <n v="7"/>
    <n v="5"/>
    <n v="3"/>
    <n v="0"/>
    <n v="17"/>
    <n v="0"/>
    <n v="0"/>
    <n v="0"/>
    <n v="0"/>
    <n v="0"/>
    <n v="0"/>
    <n v="0"/>
    <n v="0"/>
    <n v="0"/>
    <n v="0"/>
    <n v="0"/>
    <n v="0"/>
    <n v="0"/>
    <n v="0"/>
    <n v="0"/>
  </r>
  <r>
    <s v="BROOKLYN CHARTER SCHOOL"/>
    <n v="331400860809"/>
    <x v="0"/>
    <s v="84K701"/>
    <s v="DOE"/>
    <n v="41.85"/>
    <n v="45.125"/>
    <n v="38.024999999999999"/>
    <n v="42.05"/>
    <n v="31.024999999999999"/>
    <n v="33"/>
    <n v="0"/>
    <n v="0"/>
    <n v="0"/>
    <n v="0"/>
    <n v="0"/>
    <n v="0"/>
    <n v="0"/>
    <n v="0"/>
    <n v="231.07500000000002"/>
    <n v="1"/>
    <n v="2"/>
    <n v="3"/>
    <n v="4"/>
    <n v="1"/>
    <n v="5"/>
    <n v="0"/>
    <n v="0"/>
    <n v="0"/>
    <n v="0"/>
    <n v="0"/>
    <n v="0"/>
    <n v="0"/>
    <n v="0"/>
    <n v="16"/>
    <n v="0"/>
    <n v="0"/>
    <n v="0"/>
    <n v="0"/>
    <n v="0"/>
    <n v="0"/>
    <n v="0"/>
    <n v="0"/>
    <n v="0"/>
    <n v="0"/>
    <n v="0"/>
    <n v="0"/>
    <n v="0"/>
    <n v="0"/>
    <n v="0"/>
    <n v="3"/>
    <n v="3"/>
    <n v="2"/>
    <n v="0"/>
    <n v="2"/>
    <n v="2.95"/>
    <n v="0"/>
    <n v="0"/>
    <n v="0"/>
    <n v="0"/>
    <n v="0"/>
    <n v="0"/>
    <n v="0"/>
    <n v="0"/>
    <n v="12.95"/>
    <n v="0"/>
    <n v="0"/>
    <n v="0"/>
    <n v="0"/>
    <n v="0"/>
    <n v="0"/>
    <n v="0"/>
    <n v="0"/>
    <n v="0"/>
    <n v="0"/>
    <n v="0"/>
    <n v="0"/>
    <n v="0"/>
    <n v="0"/>
    <n v="0"/>
  </r>
  <r>
    <s v="COMMUNITY PARTNERSHIP CHART SCH"/>
    <n v="331300860810"/>
    <x v="0"/>
    <s v="84K702"/>
    <s v="SUNY"/>
    <n v="43"/>
    <n v="56.05"/>
    <n v="53.05"/>
    <n v="54.125"/>
    <n v="58.05"/>
    <n v="56.024999999999999"/>
    <n v="61.975000000000001"/>
    <n v="52.975000000000001"/>
    <n v="46.975000000000001"/>
    <n v="0"/>
    <n v="0"/>
    <n v="0"/>
    <n v="0"/>
    <n v="0"/>
    <n v="482.22500000000002"/>
    <n v="0"/>
    <n v="0"/>
    <n v="3"/>
    <n v="0"/>
    <n v="1"/>
    <n v="2"/>
    <n v="2"/>
    <n v="1"/>
    <n v="2"/>
    <n v="0"/>
    <n v="0"/>
    <n v="0"/>
    <n v="0"/>
    <n v="0"/>
    <n v="11"/>
    <n v="0"/>
    <n v="0"/>
    <n v="0"/>
    <n v="0"/>
    <n v="0"/>
    <n v="0"/>
    <n v="1"/>
    <n v="0"/>
    <n v="1"/>
    <n v="0"/>
    <n v="0"/>
    <n v="0"/>
    <n v="0"/>
    <n v="0"/>
    <n v="2"/>
    <n v="1"/>
    <n v="2"/>
    <n v="4"/>
    <n v="2"/>
    <n v="6"/>
    <n v="5"/>
    <n v="3"/>
    <n v="6"/>
    <n v="2"/>
    <n v="0"/>
    <n v="0"/>
    <n v="0"/>
    <n v="0"/>
    <n v="0"/>
    <n v="31"/>
    <n v="0"/>
    <n v="0"/>
    <n v="0"/>
    <n v="0"/>
    <n v="0"/>
    <n v="0"/>
    <n v="0"/>
    <n v="0"/>
    <n v="0"/>
    <n v="0"/>
    <n v="0"/>
    <n v="0"/>
    <n v="0"/>
    <n v="0"/>
    <n v="0"/>
  </r>
  <r>
    <s v="BEGINNING WITH CHILDREN CHARTER SCHOOL"/>
    <n v="331400860825"/>
    <x v="0"/>
    <s v="84K703"/>
    <s v="DOE"/>
    <n v="19.074999999999999"/>
    <n v="37.975000000000001"/>
    <n v="37.950000000000003"/>
    <n v="47.25"/>
    <n v="52.024999999999999"/>
    <n v="39.9"/>
    <n v="55.05"/>
    <n v="39"/>
    <n v="54.975000000000001"/>
    <n v="0"/>
    <n v="0"/>
    <n v="0"/>
    <n v="0"/>
    <n v="0"/>
    <n v="383.20000000000005"/>
    <n v="0"/>
    <n v="0"/>
    <n v="2.9750000000000001"/>
    <n v="3.9750000000000001"/>
    <n v="1"/>
    <n v="2"/>
    <n v="3"/>
    <n v="1"/>
    <n v="2"/>
    <n v="0"/>
    <n v="0"/>
    <n v="0"/>
    <n v="0"/>
    <n v="0"/>
    <n v="15.95"/>
    <n v="0"/>
    <n v="0"/>
    <n v="0"/>
    <n v="0"/>
    <n v="0"/>
    <n v="1"/>
    <n v="6"/>
    <n v="5"/>
    <n v="6"/>
    <n v="0"/>
    <n v="0"/>
    <n v="0"/>
    <n v="0"/>
    <n v="0"/>
    <n v="18"/>
    <n v="0"/>
    <n v="0"/>
    <n v="1"/>
    <n v="1"/>
    <n v="1"/>
    <n v="4"/>
    <n v="0"/>
    <n v="3"/>
    <n v="3"/>
    <n v="0"/>
    <n v="0"/>
    <n v="0"/>
    <n v="0"/>
    <n v="0"/>
    <n v="13"/>
    <n v="0"/>
    <n v="0"/>
    <n v="0"/>
    <n v="0"/>
    <n v="0"/>
    <n v="0"/>
    <n v="0"/>
    <n v="0"/>
    <n v="0"/>
    <n v="0"/>
    <n v="0"/>
    <n v="0"/>
    <n v="0"/>
    <n v="0"/>
    <n v="0"/>
  </r>
  <r>
    <s v="EXPLORE CHARTER SCHOOL"/>
    <n v="331700860841"/>
    <x v="0"/>
    <s v="84K704"/>
    <s v="SUNY"/>
    <n v="53.825000000000003"/>
    <n v="57.05"/>
    <n v="62.924999999999997"/>
    <n v="58.924999999999997"/>
    <n v="56.875"/>
    <n v="61"/>
    <n v="58"/>
    <n v="53.05"/>
    <n v="55"/>
    <n v="0"/>
    <n v="0"/>
    <n v="0"/>
    <n v="0"/>
    <n v="0"/>
    <n v="516.65000000000009"/>
    <n v="2.9750000000000001"/>
    <n v="4"/>
    <n v="4.9749999999999996"/>
    <n v="5"/>
    <n v="5"/>
    <n v="2"/>
    <n v="1"/>
    <n v="3"/>
    <n v="1"/>
    <n v="0"/>
    <n v="0"/>
    <n v="0"/>
    <n v="0"/>
    <n v="0"/>
    <n v="28.95"/>
    <n v="0"/>
    <n v="0"/>
    <n v="0"/>
    <n v="0"/>
    <n v="0"/>
    <n v="0"/>
    <n v="0"/>
    <n v="5"/>
    <n v="7"/>
    <n v="0"/>
    <n v="0"/>
    <n v="0"/>
    <n v="0"/>
    <n v="0"/>
    <n v="12"/>
    <n v="1"/>
    <n v="4"/>
    <n v="4.9249999999999998"/>
    <n v="4.05"/>
    <n v="3.95"/>
    <n v="3"/>
    <n v="4"/>
    <n v="0"/>
    <n v="0"/>
    <n v="0"/>
    <n v="0"/>
    <n v="0"/>
    <n v="0"/>
    <n v="0"/>
    <n v="24.925000000000001"/>
    <n v="0"/>
    <n v="0"/>
    <n v="0"/>
    <n v="0"/>
    <n v="0"/>
    <n v="0"/>
    <n v="0"/>
    <n v="0"/>
    <n v="0"/>
    <n v="0"/>
    <n v="0"/>
    <n v="0"/>
    <n v="0"/>
    <n v="0"/>
    <n v="0"/>
  </r>
  <r>
    <s v="BROOKLYN PROSPECT CHARTER SCHOOL"/>
    <n v="331500860935"/>
    <x v="0"/>
    <s v="84K707"/>
    <s v="SUNY"/>
    <n v="54"/>
    <n v="54"/>
    <n v="80"/>
    <n v="0"/>
    <n v="0"/>
    <n v="0"/>
    <n v="108.05"/>
    <n v="107"/>
    <n v="106"/>
    <n v="108.97499999999999"/>
    <n v="105"/>
    <n v="105"/>
    <n v="96"/>
    <n v="0"/>
    <n v="924.02499999999998"/>
    <n v="3"/>
    <n v="3"/>
    <n v="3"/>
    <n v="0"/>
    <n v="0"/>
    <n v="0"/>
    <n v="4"/>
    <n v="3"/>
    <n v="1"/>
    <n v="0"/>
    <n v="1"/>
    <n v="0"/>
    <n v="0"/>
    <n v="0"/>
    <n v="18"/>
    <n v="0"/>
    <n v="0"/>
    <n v="0"/>
    <n v="0"/>
    <n v="0"/>
    <n v="0"/>
    <n v="5"/>
    <n v="8"/>
    <n v="6"/>
    <n v="2"/>
    <n v="5"/>
    <n v="8"/>
    <n v="3"/>
    <n v="0"/>
    <n v="37"/>
    <n v="2"/>
    <n v="2"/>
    <n v="4"/>
    <n v="0"/>
    <n v="0"/>
    <n v="0"/>
    <n v="11"/>
    <n v="12"/>
    <n v="17"/>
    <n v="9"/>
    <n v="10"/>
    <n v="16"/>
    <n v="8"/>
    <n v="0"/>
    <n v="91"/>
    <n v="0"/>
    <n v="0"/>
    <n v="0"/>
    <n v="0"/>
    <n v="0"/>
    <n v="0"/>
    <n v="0"/>
    <n v="0"/>
    <n v="0"/>
    <n v="0"/>
    <n v="0"/>
    <n v="0"/>
    <n v="0"/>
    <n v="0"/>
    <n v="0"/>
  </r>
  <r>
    <s v="FLATBUSH COLLEGIATE CHARTER SCHOOL"/>
    <n v="332300860939"/>
    <x v="0"/>
    <s v="84K710"/>
    <s v="SUNY"/>
    <n v="0"/>
    <n v="0"/>
    <n v="0"/>
    <n v="0"/>
    <n v="0"/>
    <n v="89.224999999999994"/>
    <n v="89.625"/>
    <n v="81.05"/>
    <n v="76"/>
    <n v="54.075000000000003"/>
    <n v="44.075000000000003"/>
    <n v="24"/>
    <n v="10"/>
    <n v="0"/>
    <n v="468.04999999999995"/>
    <n v="0"/>
    <n v="0"/>
    <n v="0"/>
    <n v="0"/>
    <n v="0"/>
    <n v="1"/>
    <n v="0"/>
    <n v="4"/>
    <n v="3"/>
    <n v="2"/>
    <n v="1"/>
    <n v="0"/>
    <n v="0"/>
    <n v="0"/>
    <n v="11"/>
    <n v="0"/>
    <n v="0"/>
    <n v="0"/>
    <n v="0"/>
    <n v="0"/>
    <n v="22.95"/>
    <n v="14.95"/>
    <n v="10"/>
    <n v="11"/>
    <n v="3"/>
    <n v="0"/>
    <n v="0"/>
    <n v="2"/>
    <n v="0"/>
    <n v="63.9"/>
    <n v="0"/>
    <n v="0"/>
    <n v="0"/>
    <n v="0"/>
    <n v="0"/>
    <n v="0"/>
    <n v="0"/>
    <n v="0"/>
    <n v="0"/>
    <n v="0"/>
    <n v="0"/>
    <n v="0"/>
    <n v="0"/>
    <n v="0"/>
    <n v="0"/>
    <n v="0"/>
    <n v="0"/>
    <n v="0"/>
    <n v="0"/>
    <n v="0"/>
    <n v="0"/>
    <n v="0"/>
    <n v="0"/>
    <n v="0"/>
    <n v="0"/>
    <n v="0"/>
    <n v="0"/>
    <n v="0"/>
    <n v="0"/>
    <n v="0"/>
  </r>
  <r>
    <s v="LEADERSHIP PREPARATORY EAST NY CHARTER"/>
    <n v="332300860942"/>
    <x v="0"/>
    <s v="84K711"/>
    <s v="SUNY"/>
    <n v="88.224999999999994"/>
    <n v="90.95"/>
    <n v="89.974999999999994"/>
    <n v="87.025000000000006"/>
    <n v="62"/>
    <n v="89.2"/>
    <n v="89.95"/>
    <n v="72.075000000000003"/>
    <n v="0"/>
    <n v="0"/>
    <n v="0"/>
    <n v="0"/>
    <n v="0"/>
    <n v="0"/>
    <n v="669.4"/>
    <n v="4"/>
    <n v="4"/>
    <n v="9.1"/>
    <n v="6"/>
    <n v="8"/>
    <n v="3.1"/>
    <n v="1"/>
    <n v="3"/>
    <n v="0"/>
    <n v="0"/>
    <n v="0"/>
    <n v="0"/>
    <n v="0"/>
    <n v="0"/>
    <n v="38.200000000000003"/>
    <n v="6"/>
    <n v="3"/>
    <n v="1"/>
    <n v="1"/>
    <n v="3"/>
    <n v="8"/>
    <n v="11"/>
    <n v="9"/>
    <n v="0"/>
    <n v="0"/>
    <n v="0"/>
    <n v="0"/>
    <n v="0"/>
    <n v="0"/>
    <n v="42"/>
    <n v="0"/>
    <n v="0"/>
    <n v="0"/>
    <n v="0"/>
    <n v="0"/>
    <n v="0"/>
    <n v="0"/>
    <n v="0"/>
    <n v="0"/>
    <n v="0"/>
    <n v="0"/>
    <n v="0"/>
    <n v="0"/>
    <n v="0"/>
    <n v="0"/>
    <n v="0"/>
    <n v="0"/>
    <n v="0"/>
    <n v="0"/>
    <n v="0"/>
    <n v="0"/>
    <n v="0"/>
    <n v="0"/>
    <n v="0"/>
    <n v="0"/>
    <n v="0"/>
    <n v="0"/>
    <n v="0"/>
    <n v="0"/>
    <n v="0"/>
  </r>
  <r>
    <s v="EXCELLENCE GIRLS CHARTER SCHOOL"/>
    <n v="331600860938"/>
    <x v="0"/>
    <s v="84K712"/>
    <s v="SUNY"/>
    <n v="85.051000000000002"/>
    <n v="88.102000000000004"/>
    <n v="85.102000000000004"/>
    <n v="89.075999999999993"/>
    <n v="86.102000000000004"/>
    <n v="82.741"/>
    <n v="86.153999999999996"/>
    <n v="73.923000000000002"/>
    <n v="0"/>
    <n v="0"/>
    <n v="0"/>
    <n v="0"/>
    <n v="0"/>
    <n v="0"/>
    <n v="676.25099999999998"/>
    <n v="2"/>
    <n v="2"/>
    <n v="8.0510000000000002"/>
    <n v="9"/>
    <n v="6"/>
    <n v="1.0509999999999999"/>
    <n v="3"/>
    <n v="2"/>
    <n v="0"/>
    <n v="0"/>
    <n v="0"/>
    <n v="0"/>
    <n v="0"/>
    <n v="0"/>
    <n v="33.102000000000004"/>
    <n v="1"/>
    <n v="2"/>
    <n v="2"/>
    <n v="3"/>
    <n v="3"/>
    <n v="3"/>
    <n v="5"/>
    <n v="3"/>
    <n v="0"/>
    <n v="0"/>
    <n v="0"/>
    <n v="0"/>
    <n v="0"/>
    <n v="0"/>
    <n v="22"/>
    <n v="0"/>
    <n v="0"/>
    <n v="0"/>
    <n v="0"/>
    <n v="0"/>
    <n v="0"/>
    <n v="0"/>
    <n v="0"/>
    <n v="0"/>
    <n v="0"/>
    <n v="0"/>
    <n v="0"/>
    <n v="0"/>
    <n v="0"/>
    <n v="0"/>
    <n v="0"/>
    <n v="0"/>
    <n v="0"/>
    <n v="0"/>
    <n v="0"/>
    <n v="0"/>
    <n v="0"/>
    <n v="0"/>
    <n v="0"/>
    <n v="0"/>
    <n v="0"/>
    <n v="0"/>
    <n v="0"/>
    <n v="0"/>
    <n v="0"/>
  </r>
  <r>
    <s v="Leadership Prep Brownsville Middle Academy"/>
    <n v="331800860943"/>
    <x v="0"/>
    <s v="84K724"/>
    <s v="SUNY"/>
    <n v="89.05"/>
    <n v="78.897000000000006"/>
    <n v="54"/>
    <n v="0"/>
    <n v="0"/>
    <n v="89.307000000000002"/>
    <n v="86.153999999999996"/>
    <n v="79"/>
    <n v="0"/>
    <n v="0"/>
    <n v="0"/>
    <n v="0"/>
    <n v="0"/>
    <n v="0"/>
    <n v="476.40800000000002"/>
    <n v="8"/>
    <n v="6"/>
    <n v="5"/>
    <n v="0"/>
    <n v="0"/>
    <n v="2"/>
    <n v="2"/>
    <n v="0"/>
    <n v="0"/>
    <n v="0"/>
    <n v="0"/>
    <n v="0"/>
    <n v="0"/>
    <n v="0"/>
    <n v="23"/>
    <n v="2"/>
    <n v="0"/>
    <n v="1"/>
    <n v="0"/>
    <n v="0"/>
    <n v="11"/>
    <n v="11"/>
    <n v="8"/>
    <n v="0"/>
    <n v="0"/>
    <n v="0"/>
    <n v="0"/>
    <n v="0"/>
    <n v="0"/>
    <n v="33"/>
    <n v="0"/>
    <n v="0.94899999999999995"/>
    <n v="0"/>
    <n v="0"/>
    <n v="0"/>
    <n v="0"/>
    <n v="0"/>
    <n v="0"/>
    <n v="0"/>
    <n v="0"/>
    <n v="0"/>
    <n v="0"/>
    <n v="0"/>
    <n v="0"/>
    <n v="0.94899999999999995"/>
    <n v="0"/>
    <n v="0"/>
    <n v="0"/>
    <n v="0"/>
    <n v="0"/>
    <n v="0"/>
    <n v="0"/>
    <n v="0"/>
    <n v="0"/>
    <n v="0"/>
    <n v="0"/>
    <n v="0"/>
    <n v="0"/>
    <n v="0"/>
    <n v="0"/>
  </r>
  <r>
    <s v="FAHARI ACADEMY CHARTER SCHOOL"/>
    <n v="331700860951"/>
    <x v="0"/>
    <s v="84K726"/>
    <s v="DOE"/>
    <n v="0"/>
    <n v="0"/>
    <n v="0"/>
    <n v="0"/>
    <n v="0"/>
    <n v="51.95"/>
    <n v="105.325"/>
    <n v="98.35"/>
    <n v="108.3"/>
    <n v="2.5000000000000001E-2"/>
    <n v="0"/>
    <n v="0"/>
    <n v="0"/>
    <n v="0"/>
    <n v="363.95"/>
    <n v="0"/>
    <n v="0"/>
    <n v="0"/>
    <n v="0"/>
    <n v="0"/>
    <n v="0"/>
    <n v="0"/>
    <n v="3"/>
    <n v="3"/>
    <n v="0"/>
    <n v="0"/>
    <n v="0"/>
    <n v="0"/>
    <n v="0"/>
    <n v="6"/>
    <n v="0"/>
    <n v="0"/>
    <n v="0"/>
    <n v="0"/>
    <n v="0"/>
    <n v="2.95"/>
    <n v="5"/>
    <n v="2"/>
    <n v="7"/>
    <n v="0"/>
    <n v="0"/>
    <n v="0"/>
    <n v="0"/>
    <n v="0"/>
    <n v="16.95"/>
    <n v="0"/>
    <n v="0"/>
    <n v="0"/>
    <n v="0"/>
    <n v="0"/>
    <n v="6"/>
    <n v="8"/>
    <n v="12"/>
    <n v="14"/>
    <n v="0"/>
    <n v="0"/>
    <n v="0"/>
    <n v="0"/>
    <n v="0"/>
    <n v="40"/>
    <n v="0"/>
    <n v="0"/>
    <n v="0"/>
    <n v="0"/>
    <n v="0"/>
    <n v="0"/>
    <n v="0"/>
    <n v="0"/>
    <n v="0"/>
    <n v="0"/>
    <n v="0"/>
    <n v="0"/>
    <n v="0"/>
    <n v="0"/>
    <n v="0"/>
  </r>
  <r>
    <s v="SUMMIT ACADEMY CHARTER SCHOOL"/>
    <n v="331500860953"/>
    <x v="0"/>
    <s v="84K730"/>
    <s v="DOE"/>
    <n v="0"/>
    <n v="0"/>
    <n v="0"/>
    <n v="0"/>
    <n v="0"/>
    <n v="0"/>
    <n v="34.219000000000001"/>
    <n v="36.609000000000002"/>
    <n v="45.488"/>
    <n v="56.463999999999999"/>
    <n v="54.44"/>
    <n v="49.463000000000001"/>
    <n v="48"/>
    <n v="0"/>
    <n v="324.68299999999999"/>
    <n v="0"/>
    <n v="0"/>
    <n v="0"/>
    <n v="0"/>
    <n v="0"/>
    <n v="0"/>
    <n v="2"/>
    <n v="4"/>
    <n v="0"/>
    <n v="4"/>
    <n v="4"/>
    <n v="2"/>
    <n v="4"/>
    <n v="0"/>
    <n v="20"/>
    <n v="0"/>
    <n v="0"/>
    <n v="0"/>
    <n v="0"/>
    <n v="0"/>
    <n v="0"/>
    <n v="1"/>
    <n v="2"/>
    <n v="2"/>
    <n v="4"/>
    <n v="7.9269999999999996"/>
    <n v="2"/>
    <n v="0"/>
    <n v="0"/>
    <n v="18.927"/>
    <n v="0"/>
    <n v="0"/>
    <n v="0"/>
    <n v="0"/>
    <n v="0"/>
    <n v="0"/>
    <n v="4"/>
    <n v="0"/>
    <n v="5"/>
    <n v="5"/>
    <n v="0"/>
    <n v="0"/>
    <n v="0"/>
    <n v="0"/>
    <n v="14"/>
    <n v="0"/>
    <n v="0"/>
    <n v="0"/>
    <n v="0"/>
    <n v="0"/>
    <n v="0"/>
    <n v="0"/>
    <n v="0"/>
    <n v="0"/>
    <n v="0"/>
    <n v="0"/>
    <n v="0"/>
    <n v="0"/>
    <n v="0"/>
    <n v="0"/>
  </r>
  <r>
    <s v="BROOKLYN EXCELSIOR CHARTER"/>
    <n v="331600860847"/>
    <x v="0"/>
    <s v="84K731"/>
    <s v="SUNY"/>
    <n v="67.825000000000003"/>
    <n v="83.1"/>
    <n v="80.8"/>
    <n v="80"/>
    <n v="80.825000000000003"/>
    <n v="73.924999999999997"/>
    <n v="77.825000000000003"/>
    <n v="83.674999999999997"/>
    <n v="73.8"/>
    <n v="7.4999999999999997E-2"/>
    <n v="0"/>
    <n v="0"/>
    <n v="0"/>
    <n v="0"/>
    <n v="701.85"/>
    <n v="0"/>
    <n v="0"/>
    <n v="0"/>
    <n v="0"/>
    <n v="0"/>
    <n v="0"/>
    <n v="0"/>
    <n v="0"/>
    <n v="0"/>
    <n v="0"/>
    <n v="0"/>
    <n v="0"/>
    <n v="0"/>
    <n v="0"/>
    <n v="0"/>
    <n v="0"/>
    <n v="0"/>
    <n v="0"/>
    <n v="1"/>
    <n v="2.95"/>
    <n v="3"/>
    <n v="3"/>
    <n v="0.95"/>
    <n v="1"/>
    <n v="0"/>
    <n v="0"/>
    <n v="0"/>
    <n v="0"/>
    <n v="0"/>
    <n v="11.899999999999999"/>
    <n v="0"/>
    <n v="0"/>
    <n v="1"/>
    <n v="2"/>
    <n v="0"/>
    <n v="1"/>
    <n v="0"/>
    <n v="6"/>
    <n v="3.95"/>
    <n v="0"/>
    <n v="0"/>
    <n v="0"/>
    <n v="0"/>
    <n v="0"/>
    <n v="13.95"/>
    <n v="0"/>
    <n v="0"/>
    <n v="0"/>
    <n v="0"/>
    <n v="0"/>
    <n v="0"/>
    <n v="0"/>
    <n v="0"/>
    <n v="0"/>
    <n v="0"/>
    <n v="0"/>
    <n v="0"/>
    <n v="0"/>
    <n v="0"/>
    <n v="0"/>
  </r>
  <r>
    <s v="Math,Engineering&amp;ScienceAcademy CharterHighSchool"/>
    <n v="333200861059"/>
    <x v="0"/>
    <s v="84K733"/>
    <s v="SED"/>
    <n v="0"/>
    <n v="0"/>
    <n v="0"/>
    <n v="0"/>
    <n v="0"/>
    <n v="0"/>
    <n v="0"/>
    <n v="0"/>
    <n v="0"/>
    <n v="117"/>
    <n v="123.07299999999999"/>
    <n v="115"/>
    <n v="0"/>
    <n v="0"/>
    <n v="355.07299999999998"/>
    <n v="0"/>
    <n v="0"/>
    <n v="0"/>
    <n v="0"/>
    <n v="0"/>
    <n v="0"/>
    <n v="0"/>
    <n v="0"/>
    <n v="0"/>
    <n v="0.92700000000000005"/>
    <n v="1.8540000000000001"/>
    <n v="0"/>
    <n v="0"/>
    <n v="0"/>
    <n v="2.7810000000000001"/>
    <n v="0"/>
    <n v="0"/>
    <n v="0"/>
    <n v="0"/>
    <n v="0"/>
    <n v="0"/>
    <n v="0"/>
    <n v="0"/>
    <n v="0"/>
    <n v="1.952"/>
    <n v="1.952"/>
    <n v="1.952"/>
    <n v="0"/>
    <n v="0"/>
    <n v="5.8559999999999999"/>
    <n v="0"/>
    <n v="0"/>
    <n v="0"/>
    <n v="0"/>
    <n v="0"/>
    <n v="0"/>
    <n v="0"/>
    <n v="0"/>
    <n v="0"/>
    <n v="18.544"/>
    <n v="19.52"/>
    <n v="14.64"/>
    <n v="0"/>
    <n v="0"/>
    <n v="52.704000000000001"/>
    <n v="0"/>
    <n v="0"/>
    <n v="0"/>
    <n v="0"/>
    <n v="0"/>
    <n v="0"/>
    <n v="0"/>
    <n v="0"/>
    <n v="0"/>
    <n v="0"/>
    <n v="0"/>
    <n v="0"/>
    <n v="0"/>
    <n v="0"/>
    <n v="0"/>
  </r>
  <r>
    <s v="The New American Academy Charter School"/>
    <n v="331800861057"/>
    <x v="0"/>
    <s v="84K736"/>
    <s v="SED"/>
    <n v="66.974999999999994"/>
    <n v="66.25"/>
    <n v="66.2"/>
    <n v="57.125"/>
    <n v="0"/>
    <n v="0"/>
    <n v="0"/>
    <n v="0"/>
    <n v="0"/>
    <n v="0"/>
    <n v="0"/>
    <n v="0"/>
    <n v="0"/>
    <n v="0"/>
    <n v="256.55"/>
    <n v="2"/>
    <n v="2.1"/>
    <n v="6"/>
    <n v="6"/>
    <n v="0"/>
    <n v="0"/>
    <n v="0"/>
    <n v="0"/>
    <n v="0"/>
    <n v="0"/>
    <n v="0"/>
    <n v="0"/>
    <n v="0"/>
    <n v="0"/>
    <n v="16.100000000000001"/>
    <n v="0"/>
    <n v="2"/>
    <n v="6"/>
    <n v="0"/>
    <n v="0"/>
    <n v="0"/>
    <n v="0"/>
    <n v="0"/>
    <n v="0"/>
    <n v="0"/>
    <n v="0"/>
    <n v="0"/>
    <n v="0"/>
    <n v="0"/>
    <n v="8"/>
    <n v="5.0250000000000004"/>
    <n v="0"/>
    <n v="1"/>
    <n v="2"/>
    <n v="0"/>
    <n v="0"/>
    <n v="0"/>
    <n v="0"/>
    <n v="0"/>
    <n v="0"/>
    <n v="0"/>
    <n v="0"/>
    <n v="0"/>
    <n v="0"/>
    <n v="8.0250000000000004"/>
    <n v="0"/>
    <n v="0"/>
    <n v="0"/>
    <n v="0"/>
    <n v="0"/>
    <n v="0"/>
    <n v="0"/>
    <n v="0"/>
    <n v="0"/>
    <n v="0"/>
    <n v="0"/>
    <n v="0"/>
    <n v="0"/>
    <n v="0"/>
    <n v="0"/>
  </r>
  <r>
    <s v="BROWNSVILLE ASCEND CHARTER SCHOOL"/>
    <n v="332300860954"/>
    <x v="0"/>
    <s v="84K737"/>
    <s v="DOE"/>
    <n v="120.05"/>
    <n v="117.825"/>
    <n v="111"/>
    <n v="114.77500000000001"/>
    <n v="141.94999999999999"/>
    <n v="107.97499999999999"/>
    <n v="107.075"/>
    <n v="84.025000000000006"/>
    <n v="0"/>
    <n v="0"/>
    <n v="0"/>
    <n v="0"/>
    <n v="0"/>
    <n v="0"/>
    <n v="904.67499999999995"/>
    <n v="3"/>
    <n v="2"/>
    <n v="3"/>
    <n v="0"/>
    <n v="3"/>
    <n v="3"/>
    <n v="5"/>
    <n v="1"/>
    <n v="0"/>
    <n v="0"/>
    <n v="0"/>
    <n v="0"/>
    <n v="0"/>
    <n v="0"/>
    <n v="20"/>
    <n v="0"/>
    <n v="0"/>
    <n v="0"/>
    <n v="0"/>
    <n v="3"/>
    <n v="13.824999999999999"/>
    <n v="8"/>
    <n v="10"/>
    <n v="0"/>
    <n v="0"/>
    <n v="0"/>
    <n v="0"/>
    <n v="0"/>
    <n v="0"/>
    <n v="34.825000000000003"/>
    <n v="9.9749999999999996"/>
    <n v="9.9250000000000007"/>
    <n v="8"/>
    <n v="7"/>
    <n v="7"/>
    <n v="0"/>
    <n v="0"/>
    <n v="0"/>
    <n v="0"/>
    <n v="0"/>
    <n v="0"/>
    <n v="0"/>
    <n v="0"/>
    <n v="0"/>
    <n v="41.9"/>
    <n v="0"/>
    <n v="0"/>
    <n v="0"/>
    <n v="0"/>
    <n v="0"/>
    <n v="0"/>
    <n v="0"/>
    <n v="0"/>
    <n v="0"/>
    <n v="0"/>
    <n v="0"/>
    <n v="0"/>
    <n v="0"/>
    <n v="0"/>
    <n v="0"/>
  </r>
  <r>
    <s v="New Visions Charter HS for Adv Math &amp; Science III"/>
    <n v="332200861053"/>
    <x v="0"/>
    <s v="84K738"/>
    <s v="SED"/>
    <n v="0"/>
    <n v="0"/>
    <n v="0"/>
    <n v="0"/>
    <n v="0"/>
    <n v="0"/>
    <n v="0"/>
    <n v="0"/>
    <n v="0"/>
    <n v="143.30000000000001"/>
    <n v="105.1"/>
    <n v="107.1"/>
    <n v="0"/>
    <n v="0"/>
    <n v="355.5"/>
    <n v="0"/>
    <n v="0"/>
    <n v="0"/>
    <n v="0"/>
    <n v="0"/>
    <n v="0"/>
    <n v="0"/>
    <n v="0"/>
    <n v="0"/>
    <n v="4"/>
    <n v="3"/>
    <n v="1"/>
    <n v="0"/>
    <n v="0"/>
    <n v="8"/>
    <n v="0"/>
    <n v="0"/>
    <n v="0"/>
    <n v="0"/>
    <n v="0"/>
    <n v="0"/>
    <n v="0"/>
    <n v="0"/>
    <n v="0"/>
    <n v="17"/>
    <n v="10"/>
    <n v="7"/>
    <n v="0"/>
    <n v="0"/>
    <n v="34"/>
    <n v="0"/>
    <n v="0"/>
    <n v="0"/>
    <n v="0"/>
    <n v="0"/>
    <n v="0"/>
    <n v="0"/>
    <n v="0"/>
    <n v="0"/>
    <n v="0"/>
    <n v="0"/>
    <n v="0"/>
    <n v="0"/>
    <n v="0"/>
    <n v="0"/>
    <n v="0"/>
    <n v="0"/>
    <n v="0"/>
    <n v="0"/>
    <n v="0"/>
    <n v="0"/>
    <n v="0"/>
    <n v="0"/>
    <n v="0"/>
    <n v="0"/>
    <n v="0"/>
    <n v="0"/>
    <n v="0"/>
    <n v="0"/>
    <n v="0"/>
  </r>
  <r>
    <s v="New Visions Charter HS for the Humanities III"/>
    <n v="332200861051"/>
    <x v="0"/>
    <s v="84K739"/>
    <s v="SED"/>
    <n v="0"/>
    <n v="0"/>
    <n v="0"/>
    <n v="0"/>
    <n v="0"/>
    <n v="0"/>
    <n v="0"/>
    <n v="0"/>
    <n v="0"/>
    <n v="140.44999999999999"/>
    <n v="113.02500000000001"/>
    <n v="95.15"/>
    <n v="0"/>
    <n v="0"/>
    <n v="348.625"/>
    <n v="0"/>
    <n v="0"/>
    <n v="0"/>
    <n v="0"/>
    <n v="0"/>
    <n v="0"/>
    <n v="0"/>
    <n v="0"/>
    <n v="0"/>
    <n v="2"/>
    <n v="2"/>
    <n v="0"/>
    <n v="0"/>
    <n v="0"/>
    <n v="4"/>
    <n v="0"/>
    <n v="0"/>
    <n v="0"/>
    <n v="0"/>
    <n v="0"/>
    <n v="0"/>
    <n v="0"/>
    <n v="0"/>
    <n v="0"/>
    <n v="11"/>
    <n v="3"/>
    <n v="6"/>
    <n v="0"/>
    <n v="0"/>
    <n v="20"/>
    <n v="0"/>
    <n v="0"/>
    <n v="0"/>
    <n v="0"/>
    <n v="0"/>
    <n v="0"/>
    <n v="0"/>
    <n v="0"/>
    <n v="0"/>
    <n v="5"/>
    <n v="11"/>
    <n v="6"/>
    <n v="0"/>
    <n v="0"/>
    <n v="22"/>
    <n v="0"/>
    <n v="0"/>
    <n v="0"/>
    <n v="0"/>
    <n v="0"/>
    <n v="0"/>
    <n v="0"/>
    <n v="0"/>
    <n v="0"/>
    <n v="0"/>
    <n v="0"/>
    <n v="0"/>
    <n v="0"/>
    <n v="0"/>
    <n v="0"/>
  </r>
  <r>
    <s v="BROOKLYN SCHOLARS CHARTER SCHOOL"/>
    <n v="331900860958"/>
    <x v="0"/>
    <s v="84K740"/>
    <s v="DOE"/>
    <n v="78.775000000000006"/>
    <n v="76"/>
    <n v="78.825000000000003"/>
    <n v="77.924999999999997"/>
    <n v="77.924999999999997"/>
    <n v="77.849999999999994"/>
    <n v="75.900000000000006"/>
    <n v="78.8"/>
    <n v="48.95"/>
    <n v="0"/>
    <n v="0"/>
    <n v="0"/>
    <n v="0"/>
    <n v="0"/>
    <n v="670.95"/>
    <n v="0"/>
    <n v="0"/>
    <n v="0"/>
    <n v="1"/>
    <n v="0"/>
    <n v="0"/>
    <n v="0"/>
    <n v="0"/>
    <n v="0"/>
    <n v="0"/>
    <n v="0"/>
    <n v="0"/>
    <n v="0"/>
    <n v="0"/>
    <n v="1"/>
    <n v="0"/>
    <n v="0"/>
    <n v="4.8499999999999996"/>
    <n v="5"/>
    <n v="1"/>
    <n v="0"/>
    <n v="4"/>
    <n v="4"/>
    <n v="0"/>
    <n v="0"/>
    <n v="0"/>
    <n v="0"/>
    <n v="0"/>
    <n v="0"/>
    <n v="18.850000000000001"/>
    <n v="0"/>
    <n v="0"/>
    <n v="1"/>
    <n v="0"/>
    <n v="1"/>
    <n v="2"/>
    <n v="0"/>
    <n v="2"/>
    <n v="3"/>
    <n v="0"/>
    <n v="0"/>
    <n v="0"/>
    <n v="0"/>
    <n v="0"/>
    <n v="9"/>
    <n v="0"/>
    <n v="0"/>
    <n v="0"/>
    <n v="0"/>
    <n v="0"/>
    <n v="0"/>
    <n v="0"/>
    <n v="0"/>
    <n v="0"/>
    <n v="0"/>
    <n v="0"/>
    <n v="0"/>
    <n v="0"/>
    <n v="0"/>
    <n v="0"/>
  </r>
  <r>
    <s v="Success Academy Charter School Crown Heights(BK7)"/>
    <n v="331700861041"/>
    <x v="0"/>
    <s v="84K741"/>
    <s v="SUNY"/>
    <n v="116.825"/>
    <n v="80.349999999999994"/>
    <n v="91.174999999999997"/>
    <n v="60.3"/>
    <n v="0"/>
    <n v="0"/>
    <n v="0"/>
    <n v="0"/>
    <n v="0"/>
    <n v="0"/>
    <n v="0"/>
    <n v="0"/>
    <n v="0"/>
    <n v="0"/>
    <n v="348.65000000000003"/>
    <n v="2"/>
    <n v="1"/>
    <n v="1"/>
    <n v="0"/>
    <n v="0"/>
    <n v="0"/>
    <n v="0"/>
    <n v="0"/>
    <n v="0"/>
    <n v="0"/>
    <n v="0"/>
    <n v="0"/>
    <n v="0"/>
    <n v="0"/>
    <n v="4"/>
    <n v="4"/>
    <n v="0"/>
    <n v="0"/>
    <n v="0"/>
    <n v="0"/>
    <n v="0"/>
    <n v="0"/>
    <n v="0"/>
    <n v="0"/>
    <n v="0"/>
    <n v="0"/>
    <n v="0"/>
    <n v="0"/>
    <n v="0"/>
    <n v="4"/>
    <n v="0"/>
    <n v="8"/>
    <n v="10"/>
    <n v="0"/>
    <n v="0"/>
    <n v="0"/>
    <n v="0"/>
    <n v="0"/>
    <n v="0"/>
    <n v="0"/>
    <n v="0"/>
    <n v="0"/>
    <n v="0"/>
    <n v="0"/>
    <n v="18"/>
    <n v="0"/>
    <n v="0"/>
    <n v="0"/>
    <n v="0"/>
    <n v="0"/>
    <n v="0"/>
    <n v="0"/>
    <n v="0"/>
    <n v="0"/>
    <n v="0"/>
    <n v="0"/>
    <n v="0"/>
    <n v="0"/>
    <n v="0"/>
    <n v="0"/>
  </r>
  <r>
    <s v="EXPLORE CHARTER SCHOOL II"/>
    <n v="331700860950"/>
    <x v="0"/>
    <s v="84K742"/>
    <s v="SUNY"/>
    <n v="58.1"/>
    <n v="59"/>
    <n v="52.875"/>
    <n v="59.95"/>
    <n v="59.975000000000001"/>
    <n v="54.8"/>
    <n v="55.125"/>
    <n v="58"/>
    <n v="47"/>
    <n v="0"/>
    <n v="0"/>
    <n v="0"/>
    <n v="0"/>
    <n v="0"/>
    <n v="504.82500000000005"/>
    <n v="0"/>
    <n v="2"/>
    <n v="0"/>
    <n v="6.9"/>
    <n v="8"/>
    <n v="4.9000000000000004"/>
    <n v="2.9"/>
    <n v="5"/>
    <n v="2"/>
    <n v="0"/>
    <n v="0"/>
    <n v="0"/>
    <n v="0"/>
    <n v="0"/>
    <n v="31.699999999999996"/>
    <n v="0"/>
    <n v="0"/>
    <n v="0"/>
    <n v="0"/>
    <n v="0"/>
    <n v="0"/>
    <n v="5"/>
    <n v="1"/>
    <n v="7"/>
    <n v="0"/>
    <n v="0"/>
    <n v="0"/>
    <n v="0"/>
    <n v="0"/>
    <n v="13"/>
    <n v="1"/>
    <n v="6"/>
    <n v="6"/>
    <n v="3.9750000000000001"/>
    <n v="4"/>
    <n v="8"/>
    <n v="6"/>
    <n v="6"/>
    <n v="7"/>
    <n v="0"/>
    <n v="0"/>
    <n v="0"/>
    <n v="0"/>
    <n v="0"/>
    <n v="47.975000000000001"/>
    <n v="0"/>
    <n v="0"/>
    <n v="0"/>
    <n v="0"/>
    <n v="0"/>
    <n v="0"/>
    <n v="0"/>
    <n v="0"/>
    <n v="0"/>
    <n v="0"/>
    <n v="0"/>
    <n v="0"/>
    <n v="0"/>
    <n v="0"/>
    <n v="0"/>
  </r>
  <r>
    <s v="CONEY ISLAND PREPARATORY PUBLIC CHARTER"/>
    <n v="332100860949"/>
    <x v="0"/>
    <s v="84K744"/>
    <s v="DOE"/>
    <n v="62.1"/>
    <n v="62.875"/>
    <n v="60.1"/>
    <n v="0"/>
    <n v="0"/>
    <n v="87.974999999999994"/>
    <n v="85.1"/>
    <n v="85.125"/>
    <n v="92.025000000000006"/>
    <n v="89"/>
    <n v="85"/>
    <n v="78"/>
    <n v="0"/>
    <n v="0"/>
    <n v="787.3"/>
    <n v="5"/>
    <n v="2.9"/>
    <n v="4"/>
    <n v="0"/>
    <n v="0"/>
    <n v="3"/>
    <n v="5"/>
    <n v="0"/>
    <n v="4"/>
    <n v="2"/>
    <n v="4"/>
    <n v="1"/>
    <n v="0"/>
    <n v="0"/>
    <n v="30.9"/>
    <n v="3"/>
    <n v="2"/>
    <n v="0"/>
    <n v="0"/>
    <n v="0"/>
    <n v="2"/>
    <n v="3"/>
    <n v="3"/>
    <n v="6"/>
    <n v="2"/>
    <n v="3"/>
    <n v="5"/>
    <n v="0"/>
    <n v="0"/>
    <n v="29"/>
    <n v="6.9749999999999996"/>
    <n v="2"/>
    <n v="10"/>
    <n v="0"/>
    <n v="0"/>
    <n v="21.925000000000001"/>
    <n v="18"/>
    <n v="15"/>
    <n v="21"/>
    <n v="15"/>
    <n v="5"/>
    <n v="0"/>
    <n v="0"/>
    <n v="0"/>
    <n v="114.9"/>
    <n v="0"/>
    <n v="0"/>
    <n v="0"/>
    <n v="0"/>
    <n v="0"/>
    <n v="0"/>
    <n v="0"/>
    <n v="0"/>
    <n v="0"/>
    <n v="0"/>
    <n v="0"/>
    <n v="0"/>
    <n v="0"/>
    <n v="0"/>
    <n v="0"/>
  </r>
  <r>
    <s v="HEBREW LANGUAGE ACADEMY CHARTER SCHOOL"/>
    <n v="332200860955"/>
    <x v="0"/>
    <s v="84K746"/>
    <s v="DOE"/>
    <n v="82.881"/>
    <n v="84.975999999999999"/>
    <n v="86.902000000000001"/>
    <n v="81"/>
    <n v="70"/>
    <n v="71.171000000000006"/>
    <n v="84.951999999999998"/>
    <n v="0"/>
    <n v="0"/>
    <n v="0"/>
    <n v="0"/>
    <n v="0"/>
    <n v="0"/>
    <n v="0"/>
    <n v="561.88200000000006"/>
    <n v="3"/>
    <n v="6"/>
    <n v="4.9509999999999996"/>
    <n v="3"/>
    <n v="1"/>
    <n v="2"/>
    <n v="3"/>
    <n v="0"/>
    <n v="0"/>
    <n v="0"/>
    <n v="0"/>
    <n v="0"/>
    <n v="0"/>
    <n v="0"/>
    <n v="22.951000000000001"/>
    <n v="4.976"/>
    <n v="3.976"/>
    <n v="9.7799999999999994"/>
    <n v="3"/>
    <n v="1"/>
    <n v="2"/>
    <n v="9"/>
    <n v="0"/>
    <n v="0"/>
    <n v="0"/>
    <n v="0"/>
    <n v="0"/>
    <n v="0"/>
    <n v="0"/>
    <n v="33.731999999999999"/>
    <n v="7.976"/>
    <n v="7"/>
    <n v="0"/>
    <n v="0"/>
    <n v="5"/>
    <n v="8.0980000000000008"/>
    <n v="4.952"/>
    <n v="0"/>
    <n v="0"/>
    <n v="0"/>
    <n v="0"/>
    <n v="0"/>
    <n v="0"/>
    <n v="0"/>
    <n v="33.025999999999996"/>
    <n v="0"/>
    <n v="0"/>
    <n v="0"/>
    <n v="0"/>
    <n v="0"/>
    <n v="0"/>
    <n v="0"/>
    <n v="0"/>
    <n v="0"/>
    <n v="0"/>
    <n v="0"/>
    <n v="0"/>
    <n v="0"/>
    <n v="0"/>
    <n v="0"/>
  </r>
  <r>
    <s v="Success Academy Charter School Fort Greene(BK 5)"/>
    <n v="331300861039"/>
    <x v="0"/>
    <s v="84K752"/>
    <s v="SUNY"/>
    <n v="78.025000000000006"/>
    <n v="66.775000000000006"/>
    <n v="82.775000000000006"/>
    <n v="47.1"/>
    <n v="0"/>
    <n v="0"/>
    <n v="0"/>
    <n v="0"/>
    <n v="0"/>
    <n v="0"/>
    <n v="0"/>
    <n v="0"/>
    <n v="0"/>
    <n v="0"/>
    <n v="274.67500000000001"/>
    <n v="0"/>
    <n v="1"/>
    <n v="5.8250000000000002"/>
    <n v="3"/>
    <n v="0"/>
    <n v="0"/>
    <n v="0"/>
    <n v="0"/>
    <n v="0"/>
    <n v="0"/>
    <n v="0"/>
    <n v="0"/>
    <n v="0"/>
    <n v="0"/>
    <n v="9.8249999999999993"/>
    <n v="2.125"/>
    <n v="5.9749999999999996"/>
    <n v="1.1000000000000001"/>
    <n v="1.95"/>
    <n v="0"/>
    <n v="0"/>
    <n v="0"/>
    <n v="0"/>
    <n v="0"/>
    <n v="0"/>
    <n v="0"/>
    <n v="0"/>
    <n v="0"/>
    <n v="0"/>
    <n v="11.149999999999999"/>
    <n v="0"/>
    <n v="0"/>
    <n v="7.9749999999999996"/>
    <n v="0"/>
    <n v="0"/>
    <n v="0"/>
    <n v="0"/>
    <n v="0"/>
    <n v="0"/>
    <n v="0"/>
    <n v="0"/>
    <n v="0"/>
    <n v="0"/>
    <n v="0"/>
    <n v="7.9749999999999996"/>
    <n v="0"/>
    <n v="0"/>
    <n v="0"/>
    <n v="0"/>
    <n v="0"/>
    <n v="0"/>
    <n v="0"/>
    <n v="0"/>
    <n v="0"/>
    <n v="0"/>
    <n v="0"/>
    <n v="0"/>
    <n v="0"/>
    <n v="0"/>
    <n v="0"/>
  </r>
  <r>
    <s v="Success Academy Charter School Prospect Hghts(BK6)"/>
    <n v="331700861040"/>
    <x v="0"/>
    <s v="84K756"/>
    <s v="SUNY"/>
    <n v="83.95"/>
    <n v="58.15"/>
    <n v="134.9"/>
    <n v="54"/>
    <n v="0"/>
    <n v="0"/>
    <n v="0"/>
    <n v="0"/>
    <n v="0"/>
    <n v="0"/>
    <n v="0"/>
    <n v="0"/>
    <n v="0"/>
    <n v="0"/>
    <n v="331"/>
    <n v="2"/>
    <n v="3"/>
    <n v="4"/>
    <n v="0"/>
    <n v="0"/>
    <n v="0"/>
    <n v="0"/>
    <n v="0"/>
    <n v="0"/>
    <n v="0"/>
    <n v="0"/>
    <n v="0"/>
    <n v="0"/>
    <n v="0"/>
    <n v="9"/>
    <n v="5"/>
    <n v="0"/>
    <n v="1"/>
    <n v="3"/>
    <n v="0"/>
    <n v="0"/>
    <n v="0"/>
    <n v="0"/>
    <n v="0"/>
    <n v="0"/>
    <n v="0"/>
    <n v="0"/>
    <n v="0"/>
    <n v="0"/>
    <n v="9"/>
    <n v="0"/>
    <n v="9.15"/>
    <n v="8"/>
    <n v="0"/>
    <n v="0"/>
    <n v="0"/>
    <n v="0"/>
    <n v="0"/>
    <n v="0"/>
    <n v="0"/>
    <n v="0"/>
    <n v="0"/>
    <n v="0"/>
    <n v="0"/>
    <n v="17.149999999999999"/>
    <n v="0"/>
    <n v="0"/>
    <n v="0"/>
    <n v="0"/>
    <n v="0"/>
    <n v="0"/>
    <n v="0"/>
    <n v="0"/>
    <n v="0"/>
    <n v="0"/>
    <n v="0"/>
    <n v="0"/>
    <n v="0"/>
    <n v="0"/>
    <n v="0"/>
  </r>
  <r>
    <s v="Unity Prep Charter School"/>
    <n v="331300861056"/>
    <x v="0"/>
    <s v="84K757"/>
    <s v="SED"/>
    <n v="0"/>
    <n v="0"/>
    <n v="0"/>
    <n v="0"/>
    <n v="0"/>
    <n v="0"/>
    <n v="103.76900000000001"/>
    <n v="99.948999999999998"/>
    <n v="112.821"/>
    <n v="0"/>
    <n v="0"/>
    <n v="0"/>
    <n v="0"/>
    <n v="0"/>
    <n v="316.53899999999999"/>
    <n v="0"/>
    <n v="0"/>
    <n v="0"/>
    <n v="0"/>
    <n v="0"/>
    <n v="0"/>
    <n v="5"/>
    <n v="10"/>
    <n v="6.9489999999999998"/>
    <n v="0"/>
    <n v="0"/>
    <n v="0"/>
    <n v="0"/>
    <n v="0"/>
    <n v="21.948999999999998"/>
    <n v="0"/>
    <n v="0"/>
    <n v="0"/>
    <n v="0"/>
    <n v="0"/>
    <n v="0"/>
    <n v="20.896999999999998"/>
    <n v="10.949"/>
    <n v="20"/>
    <n v="0"/>
    <n v="0"/>
    <n v="0"/>
    <n v="0"/>
    <n v="0"/>
    <n v="51.845999999999997"/>
    <n v="0"/>
    <n v="0"/>
    <n v="0"/>
    <n v="0"/>
    <n v="0"/>
    <n v="0"/>
    <n v="0"/>
    <n v="0"/>
    <n v="0"/>
    <n v="0"/>
    <n v="0"/>
    <n v="0"/>
    <n v="0"/>
    <n v="0"/>
    <n v="0"/>
    <n v="0"/>
    <n v="0"/>
    <n v="0"/>
    <n v="0"/>
    <n v="0"/>
    <n v="0"/>
    <n v="0"/>
    <n v="0"/>
    <n v="0"/>
    <n v="0"/>
    <n v="0"/>
    <n v="0"/>
    <n v="0"/>
    <n v="0"/>
    <n v="0"/>
  </r>
  <r>
    <s v="Brooklyn Urban Garden Charter School"/>
    <n v="331500861011"/>
    <x v="0"/>
    <s v="84K758"/>
    <s v="SED"/>
    <n v="0"/>
    <n v="0"/>
    <n v="0"/>
    <n v="0"/>
    <n v="0"/>
    <n v="0"/>
    <n v="89.1"/>
    <n v="86.025000000000006"/>
    <n v="117.125"/>
    <n v="2.5000000000000001E-2"/>
    <n v="0"/>
    <n v="0"/>
    <n v="0"/>
    <n v="0"/>
    <n v="292.27499999999998"/>
    <n v="0"/>
    <n v="0"/>
    <n v="0"/>
    <n v="0"/>
    <n v="0"/>
    <n v="0"/>
    <n v="0"/>
    <n v="2"/>
    <n v="4"/>
    <n v="0"/>
    <n v="0"/>
    <n v="0"/>
    <n v="0"/>
    <n v="0"/>
    <n v="6"/>
    <n v="0"/>
    <n v="0"/>
    <n v="0"/>
    <n v="0"/>
    <n v="0"/>
    <n v="0"/>
    <n v="8"/>
    <n v="7"/>
    <n v="11"/>
    <n v="0"/>
    <n v="0"/>
    <n v="0"/>
    <n v="0"/>
    <n v="0"/>
    <n v="26"/>
    <n v="0"/>
    <n v="0"/>
    <n v="0"/>
    <n v="0"/>
    <n v="0"/>
    <n v="0"/>
    <n v="9"/>
    <n v="12"/>
    <n v="12"/>
    <n v="0"/>
    <n v="0"/>
    <n v="0"/>
    <n v="0"/>
    <n v="0"/>
    <n v="33"/>
    <n v="0"/>
    <n v="0"/>
    <n v="0"/>
    <n v="0"/>
    <n v="0"/>
    <n v="0"/>
    <n v="0"/>
    <n v="0"/>
    <n v="0"/>
    <n v="0"/>
    <n v="0"/>
    <n v="0"/>
    <n v="0"/>
    <n v="0"/>
    <n v="0"/>
  </r>
  <r>
    <s v="Canarsie Ascend Charter School"/>
    <n v="331800861033"/>
    <x v="0"/>
    <s v="84K759"/>
    <s v="SUNY"/>
    <n v="111.075"/>
    <n v="55.424999999999997"/>
    <n v="111.55"/>
    <n v="120.7"/>
    <n v="0"/>
    <n v="0"/>
    <n v="0"/>
    <n v="0"/>
    <n v="0"/>
    <n v="0"/>
    <n v="0"/>
    <n v="0"/>
    <n v="0"/>
    <n v="0"/>
    <n v="398.75"/>
    <n v="4"/>
    <n v="2"/>
    <n v="7"/>
    <n v="5"/>
    <n v="0"/>
    <n v="0"/>
    <n v="0"/>
    <n v="0"/>
    <n v="0"/>
    <n v="0"/>
    <n v="0"/>
    <n v="0"/>
    <n v="0"/>
    <n v="0"/>
    <n v="18"/>
    <n v="0"/>
    <n v="0"/>
    <n v="2"/>
    <n v="2"/>
    <n v="0"/>
    <n v="0"/>
    <n v="0"/>
    <n v="0"/>
    <n v="0"/>
    <n v="0"/>
    <n v="0"/>
    <n v="0"/>
    <n v="0"/>
    <n v="0"/>
    <n v="4"/>
    <n v="3"/>
    <n v="2"/>
    <n v="7"/>
    <n v="5"/>
    <n v="0"/>
    <n v="0"/>
    <n v="0"/>
    <n v="0"/>
    <n v="0"/>
    <n v="0"/>
    <n v="0"/>
    <n v="0"/>
    <n v="0"/>
    <n v="0"/>
    <n v="17"/>
    <n v="0"/>
    <n v="0"/>
    <n v="0"/>
    <n v="0"/>
    <n v="0"/>
    <n v="0"/>
    <n v="0"/>
    <n v="0"/>
    <n v="0"/>
    <n v="0"/>
    <n v="0"/>
    <n v="0"/>
    <n v="0"/>
    <n v="0"/>
    <n v="0"/>
  </r>
  <r>
    <s v="International Charter School of New York"/>
    <n v="331300861079"/>
    <x v="0"/>
    <s v="84K766"/>
    <s v="SUNY"/>
    <n v="60.575000000000003"/>
    <n v="53.5"/>
    <n v="7.4999999999999997E-2"/>
    <n v="0"/>
    <n v="0"/>
    <n v="0"/>
    <n v="0"/>
    <n v="0"/>
    <n v="0"/>
    <n v="0"/>
    <n v="0"/>
    <n v="0"/>
    <n v="0"/>
    <n v="0"/>
    <n v="114.15"/>
    <n v="3"/>
    <n v="4"/>
    <n v="0"/>
    <n v="0"/>
    <n v="0"/>
    <n v="0"/>
    <n v="0"/>
    <n v="0"/>
    <n v="0"/>
    <n v="0"/>
    <n v="0"/>
    <n v="0"/>
    <n v="0"/>
    <n v="0"/>
    <n v="7"/>
    <n v="0"/>
    <n v="1"/>
    <n v="0"/>
    <n v="0"/>
    <n v="0"/>
    <n v="0"/>
    <n v="0"/>
    <n v="0"/>
    <n v="0"/>
    <n v="0"/>
    <n v="0"/>
    <n v="0"/>
    <n v="0"/>
    <n v="0"/>
    <n v="1"/>
    <n v="0"/>
    <n v="2.9"/>
    <n v="0"/>
    <n v="0"/>
    <n v="0"/>
    <n v="0"/>
    <n v="0"/>
    <n v="0"/>
    <n v="0"/>
    <n v="0"/>
    <n v="0"/>
    <n v="0"/>
    <n v="0"/>
    <n v="0"/>
    <n v="2.9"/>
    <n v="0"/>
    <n v="0"/>
    <n v="0"/>
    <n v="0"/>
    <n v="0"/>
    <n v="0"/>
    <n v="0"/>
    <n v="0"/>
    <n v="0"/>
    <n v="0"/>
    <n v="0"/>
    <n v="0"/>
    <n v="0"/>
    <n v="0"/>
    <n v="0"/>
  </r>
  <r>
    <s v="HYDE LEADERHIP CHARTER SCHOOL-BROOKLYN"/>
    <n v="331900860972"/>
    <x v="0"/>
    <s v="84K769"/>
    <s v="DOE"/>
    <n v="55.875"/>
    <n v="59.05"/>
    <n v="73.125"/>
    <n v="68.025000000000006"/>
    <n v="68"/>
    <n v="57.274999999999999"/>
    <n v="0"/>
    <n v="0"/>
    <n v="0"/>
    <n v="0"/>
    <n v="0"/>
    <n v="0"/>
    <n v="0"/>
    <n v="0"/>
    <n v="381.35"/>
    <n v="4.8499999999999996"/>
    <n v="1.95"/>
    <n v="8.85"/>
    <n v="3.85"/>
    <n v="6"/>
    <n v="6.85"/>
    <n v="0"/>
    <n v="0"/>
    <n v="0"/>
    <n v="0"/>
    <n v="0"/>
    <n v="0"/>
    <n v="0"/>
    <n v="0"/>
    <n v="32.35"/>
    <n v="0"/>
    <n v="0"/>
    <n v="0.95"/>
    <n v="1.95"/>
    <n v="2"/>
    <n v="0.95"/>
    <n v="0"/>
    <n v="0"/>
    <n v="0"/>
    <n v="0"/>
    <n v="0"/>
    <n v="0"/>
    <n v="0"/>
    <n v="0"/>
    <n v="5.8500000000000005"/>
    <n v="0"/>
    <n v="0"/>
    <n v="0"/>
    <n v="0"/>
    <n v="0"/>
    <n v="0"/>
    <n v="0"/>
    <n v="0"/>
    <n v="0"/>
    <n v="0"/>
    <n v="0"/>
    <n v="0"/>
    <n v="0"/>
    <n v="0"/>
    <n v="0"/>
    <n v="0"/>
    <n v="0"/>
    <n v="0"/>
    <n v="0"/>
    <n v="0"/>
    <n v="0"/>
    <n v="0"/>
    <n v="0"/>
    <n v="0"/>
    <n v="0"/>
    <n v="0"/>
    <n v="0"/>
    <n v="0"/>
    <n v="0"/>
    <n v="0"/>
  </r>
  <r>
    <s v="Success Academy Charter School – Bensonhurst"/>
    <n v="332100861075"/>
    <x v="0"/>
    <s v="84K772"/>
    <s v="SUNY"/>
    <n v="58.924999999999997"/>
    <n v="91.924999999999997"/>
    <n v="88.075000000000003"/>
    <n v="0"/>
    <n v="0"/>
    <n v="0"/>
    <n v="0"/>
    <n v="0"/>
    <n v="0"/>
    <n v="0"/>
    <n v="0"/>
    <n v="0"/>
    <n v="0"/>
    <n v="0"/>
    <n v="238.92500000000001"/>
    <n v="3.9249999999999998"/>
    <n v="9.9749999999999996"/>
    <n v="3"/>
    <n v="0"/>
    <n v="0"/>
    <n v="0"/>
    <n v="0"/>
    <n v="0"/>
    <n v="0"/>
    <n v="0"/>
    <n v="0"/>
    <n v="0"/>
    <n v="0"/>
    <n v="0"/>
    <n v="16.899999999999999"/>
    <n v="5"/>
    <n v="0"/>
    <n v="0"/>
    <n v="0"/>
    <n v="0"/>
    <n v="0"/>
    <n v="0"/>
    <n v="0"/>
    <n v="0"/>
    <n v="0"/>
    <n v="0"/>
    <n v="0"/>
    <n v="0"/>
    <n v="0"/>
    <n v="5"/>
    <n v="0"/>
    <n v="5.9749999999999996"/>
    <n v="8"/>
    <n v="0"/>
    <n v="0"/>
    <n v="0"/>
    <n v="0"/>
    <n v="0"/>
    <n v="0"/>
    <n v="0"/>
    <n v="0"/>
    <n v="0"/>
    <n v="0"/>
    <n v="0"/>
    <n v="13.975"/>
    <n v="0"/>
    <n v="0"/>
    <n v="0"/>
    <n v="0"/>
    <n v="0"/>
    <n v="0"/>
    <n v="0"/>
    <n v="0"/>
    <n v="0"/>
    <n v="0"/>
    <n v="0"/>
    <n v="0"/>
    <n v="0"/>
    <n v="0"/>
    <n v="0"/>
  </r>
  <r>
    <s v="ACHIEVEMENT FIRST NORTH CROWN HEIGHTS"/>
    <n v="331900860933"/>
    <x v="0"/>
    <s v="84K774"/>
    <s v="SUNY"/>
    <n v="86.195999999999998"/>
    <n v="95.097999999999999"/>
    <n v="95.097999999999999"/>
    <n v="102.196"/>
    <n v="96.073999999999998"/>
    <n v="97.975999999999999"/>
    <n v="99"/>
    <n v="0"/>
    <n v="0"/>
    <n v="0"/>
    <n v="0"/>
    <n v="0"/>
    <n v="0"/>
    <n v="0"/>
    <n v="671.63799999999992"/>
    <n v="0"/>
    <n v="3"/>
    <n v="3"/>
    <n v="2"/>
    <n v="0"/>
    <n v="3"/>
    <n v="1"/>
    <n v="0"/>
    <n v="0"/>
    <n v="0"/>
    <n v="0"/>
    <n v="0"/>
    <n v="0"/>
    <n v="0"/>
    <n v="12"/>
    <n v="0"/>
    <n v="0"/>
    <n v="0"/>
    <n v="1"/>
    <n v="0"/>
    <n v="0"/>
    <n v="0"/>
    <n v="0"/>
    <n v="0"/>
    <n v="0"/>
    <n v="0"/>
    <n v="0"/>
    <n v="0"/>
    <n v="0"/>
    <n v="1"/>
    <n v="4"/>
    <n v="4"/>
    <n v="3"/>
    <n v="7"/>
    <n v="5"/>
    <n v="11"/>
    <n v="4"/>
    <n v="0"/>
    <n v="0"/>
    <n v="0"/>
    <n v="0"/>
    <n v="0"/>
    <n v="0"/>
    <n v="0"/>
    <n v="38"/>
    <n v="0"/>
    <n v="0"/>
    <n v="0"/>
    <n v="0"/>
    <n v="0"/>
    <n v="0"/>
    <n v="0"/>
    <n v="0"/>
    <n v="0"/>
    <n v="0"/>
    <n v="0"/>
    <n v="0"/>
    <n v="0"/>
    <n v="0"/>
    <n v="0"/>
  </r>
  <r>
    <s v="LEADERSHIP PREP BROWNSVILLE"/>
    <n v="332300860941"/>
    <x v="0"/>
    <s v="84K775"/>
    <s v="SUNY"/>
    <n v="88.846999999999994"/>
    <n v="89.025000000000006"/>
    <n v="88.947999999999993"/>
    <n v="86.025999999999996"/>
    <n v="90"/>
    <n v="97"/>
    <n v="86"/>
    <n v="73.897999999999996"/>
    <n v="0"/>
    <n v="0"/>
    <n v="0"/>
    <n v="0"/>
    <n v="0"/>
    <n v="0"/>
    <n v="699.74400000000003"/>
    <n v="2"/>
    <n v="5"/>
    <n v="4"/>
    <n v="2"/>
    <n v="5"/>
    <n v="2"/>
    <n v="1"/>
    <n v="3"/>
    <n v="0"/>
    <n v="0"/>
    <n v="0"/>
    <n v="0"/>
    <n v="0"/>
    <n v="0"/>
    <n v="24"/>
    <n v="3"/>
    <n v="2.9740000000000002"/>
    <n v="1"/>
    <n v="3"/>
    <n v="3"/>
    <n v="4"/>
    <n v="10"/>
    <n v="7"/>
    <n v="0"/>
    <n v="0"/>
    <n v="0"/>
    <n v="0"/>
    <n v="0"/>
    <n v="0"/>
    <n v="33.974000000000004"/>
    <n v="0"/>
    <n v="0"/>
    <n v="0"/>
    <n v="0"/>
    <n v="0"/>
    <n v="0"/>
    <n v="0"/>
    <n v="0"/>
    <n v="0"/>
    <n v="0"/>
    <n v="0"/>
    <n v="0"/>
    <n v="0"/>
    <n v="0"/>
    <n v="0"/>
    <n v="0"/>
    <n v="0"/>
    <n v="0"/>
    <n v="0"/>
    <n v="0"/>
    <n v="0"/>
    <n v="0"/>
    <n v="0"/>
    <n v="0"/>
    <n v="0"/>
    <n v="0"/>
    <n v="0"/>
    <n v="0"/>
    <n v="0"/>
    <n v="0"/>
  </r>
  <r>
    <s v="CROWN HEIGHTS COLLEGIATE CHARTER SCHOOL"/>
    <n v="332300860936"/>
    <x v="0"/>
    <s v="84K777"/>
    <s v="SUNY"/>
    <n v="0"/>
    <n v="0"/>
    <n v="0"/>
    <n v="0"/>
    <n v="0"/>
    <n v="85.325000000000003"/>
    <n v="87.05"/>
    <n v="70.775000000000006"/>
    <n v="69.224999999999994"/>
    <n v="35.725000000000001"/>
    <n v="38"/>
    <n v="0"/>
    <n v="0"/>
    <n v="0"/>
    <n v="386.1"/>
    <n v="0"/>
    <n v="0"/>
    <n v="0"/>
    <n v="0"/>
    <n v="0"/>
    <n v="0.92500000000000004"/>
    <n v="2.85"/>
    <n v="0"/>
    <n v="0"/>
    <n v="1"/>
    <n v="0"/>
    <n v="0"/>
    <n v="0"/>
    <n v="0"/>
    <n v="4.7750000000000004"/>
    <n v="0"/>
    <n v="0"/>
    <n v="0"/>
    <n v="0"/>
    <n v="0"/>
    <n v="15.55"/>
    <n v="12.65"/>
    <n v="10.675000000000001"/>
    <n v="6.8250000000000002"/>
    <n v="6"/>
    <n v="1"/>
    <n v="0"/>
    <n v="0"/>
    <n v="0"/>
    <n v="52.7"/>
    <n v="0"/>
    <n v="0"/>
    <n v="0"/>
    <n v="0"/>
    <n v="0"/>
    <n v="0"/>
    <n v="0"/>
    <n v="0"/>
    <n v="0"/>
    <n v="0"/>
    <n v="0"/>
    <n v="0"/>
    <n v="0"/>
    <n v="0"/>
    <n v="0"/>
    <n v="0"/>
    <n v="0"/>
    <n v="0"/>
    <n v="0"/>
    <n v="0"/>
    <n v="0"/>
    <n v="0"/>
    <n v="0"/>
    <n v="0"/>
    <n v="0"/>
    <n v="0"/>
    <n v="0"/>
    <n v="0"/>
    <n v="0"/>
    <n v="0"/>
  </r>
  <r>
    <s v="EAST NEW YORK COLLEGIATE CHARTER SCHOOL"/>
    <n v="331300860937"/>
    <x v="0"/>
    <s v="84K780"/>
    <s v="SUNY"/>
    <n v="0"/>
    <n v="0"/>
    <n v="0"/>
    <n v="0"/>
    <n v="0"/>
    <n v="85.9"/>
    <n v="86.2"/>
    <n v="76.474999999999994"/>
    <n v="68.075000000000003"/>
    <n v="32.950000000000003"/>
    <n v="32"/>
    <n v="0"/>
    <n v="0"/>
    <n v="0"/>
    <n v="381.6"/>
    <n v="0"/>
    <n v="0"/>
    <n v="0"/>
    <n v="0"/>
    <n v="0"/>
    <n v="0"/>
    <n v="4"/>
    <n v="2"/>
    <n v="4"/>
    <n v="3"/>
    <n v="0"/>
    <n v="0"/>
    <n v="0"/>
    <n v="0"/>
    <n v="13"/>
    <n v="0"/>
    <n v="0"/>
    <n v="0"/>
    <n v="0"/>
    <n v="0"/>
    <n v="14"/>
    <n v="9"/>
    <n v="7.125"/>
    <n v="2"/>
    <n v="2"/>
    <n v="0"/>
    <n v="0"/>
    <n v="0"/>
    <n v="0"/>
    <n v="34.125"/>
    <n v="0"/>
    <n v="0"/>
    <n v="0"/>
    <n v="0"/>
    <n v="0"/>
    <n v="0"/>
    <n v="0"/>
    <n v="0"/>
    <n v="0"/>
    <n v="0"/>
    <n v="0"/>
    <n v="0"/>
    <n v="0"/>
    <n v="0"/>
    <n v="0"/>
    <n v="0"/>
    <n v="0"/>
    <n v="0"/>
    <n v="0"/>
    <n v="0"/>
    <n v="0"/>
    <n v="0"/>
    <n v="0"/>
    <n v="0"/>
    <n v="0"/>
    <n v="0"/>
    <n v="0"/>
    <n v="0"/>
    <n v="0"/>
    <n v="0"/>
  </r>
  <r>
    <s v="Success Academy Charter School - Bergen Beach"/>
    <n v="332200861076"/>
    <x v="0"/>
    <s v="84K781"/>
    <s v="SUNY"/>
    <n v="58.9"/>
    <n v="117.35"/>
    <n v="60.95"/>
    <n v="0"/>
    <n v="0"/>
    <n v="0"/>
    <n v="0"/>
    <n v="0"/>
    <n v="0"/>
    <n v="0"/>
    <n v="0"/>
    <n v="0"/>
    <n v="0"/>
    <n v="0"/>
    <n v="237.2"/>
    <n v="0.95"/>
    <n v="0"/>
    <n v="2.7250000000000001"/>
    <n v="0"/>
    <n v="0"/>
    <n v="0"/>
    <n v="0"/>
    <n v="0"/>
    <n v="0"/>
    <n v="0"/>
    <n v="0"/>
    <n v="0"/>
    <n v="0"/>
    <n v="0"/>
    <n v="3.6749999999999998"/>
    <n v="1"/>
    <n v="4.95"/>
    <n v="1"/>
    <n v="0"/>
    <n v="0"/>
    <n v="0"/>
    <n v="0"/>
    <n v="0"/>
    <n v="0"/>
    <n v="0"/>
    <n v="0"/>
    <n v="0"/>
    <n v="0"/>
    <n v="0"/>
    <n v="6.95"/>
    <n v="0"/>
    <n v="4"/>
    <n v="6"/>
    <n v="0"/>
    <n v="0"/>
    <n v="0"/>
    <n v="0"/>
    <n v="0"/>
    <n v="0"/>
    <n v="0"/>
    <n v="0"/>
    <n v="0"/>
    <n v="0"/>
    <n v="0"/>
    <n v="10"/>
    <n v="0"/>
    <n v="0"/>
    <n v="0"/>
    <n v="0"/>
    <n v="0"/>
    <n v="0"/>
    <n v="0"/>
    <n v="0"/>
    <n v="0"/>
    <n v="0"/>
    <n v="0"/>
    <n v="0"/>
    <n v="0"/>
    <n v="0"/>
    <n v="0"/>
  </r>
  <r>
    <s v="BEDFORD STYVESANT NEW BEGINNING"/>
    <n v="331600860971"/>
    <x v="0"/>
    <s v="84K782"/>
    <s v="DOE"/>
    <n v="79.927999999999997"/>
    <n v="81"/>
    <n v="79.927999999999997"/>
    <n v="75.831000000000003"/>
    <n v="76.123000000000005"/>
    <n v="69.489000000000004"/>
    <n v="53.951999999999998"/>
    <n v="47"/>
    <n v="49.975999999999999"/>
    <n v="0"/>
    <n v="0"/>
    <n v="0"/>
    <n v="0"/>
    <n v="0"/>
    <n v="613.22699999999998"/>
    <n v="2"/>
    <n v="1"/>
    <n v="5"/>
    <n v="2"/>
    <n v="3"/>
    <n v="5.024"/>
    <n v="1"/>
    <n v="2"/>
    <n v="1"/>
    <n v="0"/>
    <n v="0"/>
    <n v="0"/>
    <n v="0"/>
    <n v="0"/>
    <n v="22.024000000000001"/>
    <n v="0"/>
    <n v="1"/>
    <n v="2"/>
    <n v="5.976"/>
    <n v="4"/>
    <n v="10.951000000000001"/>
    <n v="2"/>
    <n v="2"/>
    <n v="1"/>
    <n v="0"/>
    <n v="0"/>
    <n v="0"/>
    <n v="0"/>
    <n v="0"/>
    <n v="28.927"/>
    <n v="3"/>
    <n v="9"/>
    <n v="7"/>
    <n v="1"/>
    <n v="7"/>
    <n v="0"/>
    <n v="2.976"/>
    <n v="5"/>
    <n v="3"/>
    <n v="0"/>
    <n v="0"/>
    <n v="0"/>
    <n v="0"/>
    <n v="0"/>
    <n v="37.975999999999999"/>
    <n v="0"/>
    <n v="0"/>
    <n v="0"/>
    <n v="0"/>
    <n v="0"/>
    <n v="0"/>
    <n v="0"/>
    <n v="0"/>
    <n v="0"/>
    <n v="0"/>
    <n v="0"/>
    <n v="0"/>
    <n v="0"/>
    <n v="0"/>
    <n v="0"/>
  </r>
  <r>
    <s v="Achievement First North Brooklyn Prep C S"/>
    <n v="333200861045"/>
    <x v="0"/>
    <s v="84K784"/>
    <s v="SUNY"/>
    <n v="53.926000000000002"/>
    <n v="93.17"/>
    <n v="94.024000000000001"/>
    <n v="0"/>
    <n v="0"/>
    <n v="0"/>
    <n v="0"/>
    <n v="0"/>
    <n v="0"/>
    <n v="0"/>
    <n v="0"/>
    <n v="0"/>
    <n v="0"/>
    <n v="0"/>
    <n v="241.12"/>
    <n v="3"/>
    <n v="5"/>
    <n v="8"/>
    <n v="0"/>
    <n v="0"/>
    <n v="0"/>
    <n v="0"/>
    <n v="0"/>
    <n v="0"/>
    <n v="0"/>
    <n v="0"/>
    <n v="0"/>
    <n v="0"/>
    <n v="0"/>
    <n v="16"/>
    <n v="0"/>
    <n v="0"/>
    <n v="0"/>
    <n v="0"/>
    <n v="0"/>
    <n v="0"/>
    <n v="0"/>
    <n v="0"/>
    <n v="0"/>
    <n v="0"/>
    <n v="0"/>
    <n v="0"/>
    <n v="0"/>
    <n v="0"/>
    <n v="0"/>
    <n v="2"/>
    <n v="7"/>
    <n v="9"/>
    <n v="0"/>
    <n v="0"/>
    <n v="0"/>
    <n v="0"/>
    <n v="0"/>
    <n v="0"/>
    <n v="0"/>
    <n v="0"/>
    <n v="0"/>
    <n v="0"/>
    <n v="0"/>
    <n v="18"/>
    <n v="0"/>
    <n v="0"/>
    <n v="0"/>
    <n v="0"/>
    <n v="0"/>
    <n v="0"/>
    <n v="0"/>
    <n v="0"/>
    <n v="0"/>
    <n v="0"/>
    <n v="0"/>
    <n v="0"/>
    <n v="0"/>
    <n v="0"/>
    <n v="0"/>
  </r>
  <r>
    <s v="IMAGINE ME LEADERSHIP CHARTER SCHOOL"/>
    <n v="331900860973"/>
    <x v="0"/>
    <s v="84K785"/>
    <s v="DOE"/>
    <n v="28.146000000000001"/>
    <n v="33.292000000000002"/>
    <n v="36.365000000000002"/>
    <n v="40.292000000000002"/>
    <n v="53.146000000000001"/>
    <n v="33.073"/>
    <n v="0"/>
    <n v="0"/>
    <n v="0"/>
    <n v="0"/>
    <n v="0"/>
    <n v="0"/>
    <n v="0"/>
    <n v="0"/>
    <n v="224.31399999999999"/>
    <n v="0.97599999999999998"/>
    <n v="1.952"/>
    <n v="0.97599999999999998"/>
    <n v="0.97599999999999998"/>
    <n v="0.97599999999999998"/>
    <n v="1.952"/>
    <n v="0"/>
    <n v="0"/>
    <n v="0"/>
    <n v="0"/>
    <n v="0"/>
    <n v="0"/>
    <n v="0"/>
    <n v="0"/>
    <n v="7.8079999999999998"/>
    <n v="0"/>
    <n v="0"/>
    <n v="0.97599999999999998"/>
    <n v="0"/>
    <n v="1.952"/>
    <n v="1.952"/>
    <n v="0"/>
    <n v="0"/>
    <n v="0"/>
    <n v="0"/>
    <n v="0"/>
    <n v="0"/>
    <n v="0"/>
    <n v="0"/>
    <n v="4.88"/>
    <n v="2.9279999999999999"/>
    <n v="0.97599999999999998"/>
    <n v="2.952"/>
    <n v="4.88"/>
    <n v="3.9039999999999999"/>
    <n v="3.9039999999999999"/>
    <n v="0"/>
    <n v="0"/>
    <n v="0"/>
    <n v="0"/>
    <n v="0"/>
    <n v="0"/>
    <n v="0"/>
    <n v="0"/>
    <n v="19.544"/>
    <n v="0"/>
    <n v="0"/>
    <n v="0"/>
    <n v="0"/>
    <n v="0"/>
    <n v="0"/>
    <n v="0"/>
    <n v="0"/>
    <n v="0"/>
    <n v="0"/>
    <n v="0"/>
    <n v="0"/>
    <n v="0"/>
    <n v="0"/>
    <n v="0"/>
  </r>
  <r>
    <s v="Achievement First Linden Elementary"/>
    <n v="331900861072"/>
    <x v="0"/>
    <s v="84K788"/>
    <s v="SUNY"/>
    <n v="57.95"/>
    <n v="97.05"/>
    <n v="93.95"/>
    <n v="0"/>
    <n v="0"/>
    <n v="0"/>
    <n v="0"/>
    <n v="0"/>
    <n v="0"/>
    <n v="0"/>
    <n v="0"/>
    <n v="0"/>
    <n v="0"/>
    <n v="0"/>
    <n v="248.95"/>
    <n v="3"/>
    <n v="4"/>
    <n v="2"/>
    <n v="0"/>
    <n v="0"/>
    <n v="0"/>
    <n v="0"/>
    <n v="0"/>
    <n v="0"/>
    <n v="0"/>
    <n v="0"/>
    <n v="0"/>
    <n v="0"/>
    <n v="0"/>
    <n v="9"/>
    <n v="0"/>
    <n v="1"/>
    <n v="0"/>
    <n v="0"/>
    <n v="0"/>
    <n v="0"/>
    <n v="0"/>
    <n v="0"/>
    <n v="0"/>
    <n v="0"/>
    <n v="0"/>
    <n v="0"/>
    <n v="0"/>
    <n v="0"/>
    <n v="1"/>
    <n v="4"/>
    <n v="3"/>
    <n v="6"/>
    <n v="0"/>
    <n v="0"/>
    <n v="0"/>
    <n v="0"/>
    <n v="0"/>
    <n v="0"/>
    <n v="0"/>
    <n v="0"/>
    <n v="0"/>
    <n v="0"/>
    <n v="0"/>
    <n v="13"/>
    <n v="0"/>
    <n v="0"/>
    <n v="0"/>
    <n v="0"/>
    <n v="0"/>
    <n v="0"/>
    <n v="0"/>
    <n v="0"/>
    <n v="0"/>
    <n v="0"/>
    <n v="0"/>
    <n v="0"/>
    <n v="0"/>
    <n v="0"/>
    <n v="0"/>
  </r>
  <r>
    <s v="Compass Charter School"/>
    <n v="331300861066"/>
    <x v="0"/>
    <s v="84K789"/>
    <s v="SED"/>
    <n v="52"/>
    <n v="53"/>
    <n v="50"/>
    <n v="0"/>
    <n v="0"/>
    <n v="0"/>
    <n v="0"/>
    <n v="0"/>
    <n v="0"/>
    <n v="0"/>
    <n v="0"/>
    <n v="0"/>
    <n v="0"/>
    <n v="0"/>
    <n v="155"/>
    <n v="2"/>
    <n v="2"/>
    <n v="2"/>
    <n v="0"/>
    <n v="0"/>
    <n v="0"/>
    <n v="0"/>
    <n v="0"/>
    <n v="0"/>
    <n v="0"/>
    <n v="0"/>
    <n v="0"/>
    <n v="0"/>
    <n v="0"/>
    <n v="6"/>
    <n v="0"/>
    <n v="0"/>
    <n v="0"/>
    <n v="0"/>
    <n v="0"/>
    <n v="0"/>
    <n v="0"/>
    <n v="0"/>
    <n v="0"/>
    <n v="0"/>
    <n v="0"/>
    <n v="0"/>
    <n v="0"/>
    <n v="0"/>
    <n v="0"/>
    <n v="2"/>
    <n v="2"/>
    <n v="4"/>
    <n v="0"/>
    <n v="0"/>
    <n v="0"/>
    <n v="0"/>
    <n v="0"/>
    <n v="0"/>
    <n v="0"/>
    <n v="0"/>
    <n v="0"/>
    <n v="0"/>
    <n v="0"/>
    <n v="8"/>
    <n v="0"/>
    <n v="0"/>
    <n v="0"/>
    <n v="0"/>
    <n v="0"/>
    <n v="0"/>
    <n v="0"/>
    <n v="0"/>
    <n v="0"/>
    <n v="0"/>
    <n v="0"/>
    <n v="0"/>
    <n v="0"/>
    <n v="0"/>
    <n v="0"/>
  </r>
  <r>
    <s v="Central Brooklyn Ascend Charter School"/>
    <n v="331400861050"/>
    <x v="0"/>
    <s v="84K790"/>
    <s v="SUNY"/>
    <n v="77.525000000000006"/>
    <n v="78.8"/>
    <n v="87.724999999999994"/>
    <n v="0"/>
    <n v="0"/>
    <n v="0"/>
    <n v="0"/>
    <n v="0"/>
    <n v="0"/>
    <n v="0"/>
    <n v="0"/>
    <n v="0"/>
    <n v="0"/>
    <n v="0"/>
    <n v="244.04999999999998"/>
    <n v="2"/>
    <n v="1"/>
    <n v="2.95"/>
    <n v="0"/>
    <n v="0"/>
    <n v="0"/>
    <n v="0"/>
    <n v="0"/>
    <n v="0"/>
    <n v="0"/>
    <n v="0"/>
    <n v="0"/>
    <n v="0"/>
    <n v="0"/>
    <n v="5.95"/>
    <n v="0"/>
    <n v="0"/>
    <n v="0"/>
    <n v="0"/>
    <n v="0"/>
    <n v="0"/>
    <n v="0"/>
    <n v="0"/>
    <n v="0"/>
    <n v="0"/>
    <n v="0"/>
    <n v="0"/>
    <n v="0"/>
    <n v="0"/>
    <n v="0"/>
    <n v="3"/>
    <n v="7"/>
    <n v="3.95"/>
    <n v="0"/>
    <n v="0"/>
    <n v="0"/>
    <n v="0"/>
    <n v="0"/>
    <n v="0"/>
    <n v="0"/>
    <n v="0"/>
    <n v="0"/>
    <n v="0"/>
    <n v="0"/>
    <n v="13.95"/>
    <n v="0"/>
    <n v="0"/>
    <n v="0"/>
    <n v="0"/>
    <n v="0"/>
    <n v="0"/>
    <n v="0"/>
    <n v="0"/>
    <n v="0"/>
    <n v="0"/>
    <n v="0"/>
    <n v="0"/>
    <n v="0"/>
    <n v="0"/>
    <n v="0"/>
  </r>
  <r>
    <s v="BROOKLYN DREAMS CHARTER SCHOOL"/>
    <n v="332200860978"/>
    <x v="0"/>
    <s v="84K791"/>
    <s v="SUNY"/>
    <n v="63.7"/>
    <n v="76.45"/>
    <n v="71.5"/>
    <n v="76.7"/>
    <n v="74.75"/>
    <n v="72.974999999999994"/>
    <n v="74.849999999999994"/>
    <n v="53.674999999999997"/>
    <n v="57.774999999999999"/>
    <n v="0"/>
    <n v="0"/>
    <n v="0"/>
    <n v="0"/>
    <n v="0"/>
    <n v="622.375"/>
    <n v="4"/>
    <n v="4.95"/>
    <n v="3.95"/>
    <n v="3.95"/>
    <n v="9"/>
    <n v="5"/>
    <n v="8"/>
    <n v="6"/>
    <n v="3.9"/>
    <n v="0"/>
    <n v="0"/>
    <n v="0"/>
    <n v="0"/>
    <n v="0"/>
    <n v="48.749999999999993"/>
    <n v="0"/>
    <n v="3.875"/>
    <n v="1"/>
    <n v="1"/>
    <n v="1"/>
    <n v="1"/>
    <n v="1"/>
    <n v="1.9750000000000001"/>
    <n v="4"/>
    <n v="0"/>
    <n v="0"/>
    <n v="0"/>
    <n v="0"/>
    <n v="0"/>
    <n v="14.85"/>
    <n v="6.9249999999999998"/>
    <n v="8"/>
    <n v="3.95"/>
    <n v="1"/>
    <n v="3"/>
    <n v="2"/>
    <n v="1"/>
    <n v="2.9249999999999998"/>
    <n v="2"/>
    <n v="0"/>
    <n v="0"/>
    <n v="0"/>
    <n v="0"/>
    <n v="0"/>
    <n v="30.8"/>
    <n v="0"/>
    <n v="0"/>
    <n v="0"/>
    <n v="0"/>
    <n v="0"/>
    <n v="0"/>
    <n v="0"/>
    <n v="0"/>
    <n v="0"/>
    <n v="0"/>
    <n v="0"/>
    <n v="0"/>
    <n v="0"/>
    <n v="0"/>
    <n v="0"/>
  </r>
  <r>
    <s v="CULTURAL ARTS ACADEMY CHARTER SCHOOL"/>
    <n v="331800860988"/>
    <x v="0"/>
    <s v="84K792"/>
    <s v="DOE"/>
    <n v="44.65"/>
    <n v="48"/>
    <n v="47.625"/>
    <n v="41"/>
    <n v="48.05"/>
    <n v="49.2"/>
    <n v="0"/>
    <n v="0"/>
    <n v="0"/>
    <n v="0"/>
    <n v="0"/>
    <n v="0"/>
    <n v="0"/>
    <n v="0"/>
    <n v="278.52499999999998"/>
    <n v="2"/>
    <n v="2"/>
    <n v="4.9000000000000004"/>
    <n v="2"/>
    <n v="3"/>
    <n v="1"/>
    <n v="0"/>
    <n v="0"/>
    <n v="0"/>
    <n v="0"/>
    <n v="0"/>
    <n v="0"/>
    <n v="0"/>
    <n v="0"/>
    <n v="14.9"/>
    <n v="0"/>
    <n v="0"/>
    <n v="2"/>
    <n v="0"/>
    <n v="0"/>
    <n v="2"/>
    <n v="0"/>
    <n v="0"/>
    <n v="0"/>
    <n v="0"/>
    <n v="0"/>
    <n v="0"/>
    <n v="0"/>
    <n v="0"/>
    <n v="4"/>
    <n v="0"/>
    <n v="0"/>
    <n v="0"/>
    <n v="0"/>
    <n v="0"/>
    <n v="4"/>
    <n v="0"/>
    <n v="0"/>
    <n v="0"/>
    <n v="0"/>
    <n v="0"/>
    <n v="0"/>
    <n v="0"/>
    <n v="0"/>
    <n v="4"/>
    <n v="0"/>
    <n v="0"/>
    <n v="0"/>
    <n v="0"/>
    <n v="0"/>
    <n v="0"/>
    <n v="0"/>
    <n v="0"/>
    <n v="0"/>
    <n v="0"/>
    <n v="0"/>
    <n v="0"/>
    <n v="0"/>
    <n v="0"/>
    <n v="0"/>
  </r>
  <r>
    <s v="BUSHWICK ASCEND CHARTER SCHOOL"/>
    <n v="333200860987"/>
    <x v="0"/>
    <s v="84K793"/>
    <s v="DOE"/>
    <n v="107.52500000000001"/>
    <n v="110.85"/>
    <n v="111.85"/>
    <n v="114.2"/>
    <n v="110.675"/>
    <n v="102.02500000000001"/>
    <n v="80.95"/>
    <n v="0"/>
    <n v="0"/>
    <n v="0"/>
    <n v="0"/>
    <n v="0"/>
    <n v="0"/>
    <n v="0"/>
    <n v="738.07500000000005"/>
    <n v="2"/>
    <n v="3"/>
    <n v="4"/>
    <n v="1"/>
    <n v="4"/>
    <n v="2"/>
    <n v="3"/>
    <n v="0"/>
    <n v="0"/>
    <n v="0"/>
    <n v="0"/>
    <n v="0"/>
    <n v="0"/>
    <n v="0"/>
    <n v="19"/>
    <n v="0"/>
    <n v="0"/>
    <n v="5"/>
    <n v="4"/>
    <n v="7"/>
    <n v="4.9249999999999998"/>
    <n v="3.95"/>
    <n v="0"/>
    <n v="0"/>
    <n v="0"/>
    <n v="0"/>
    <n v="0"/>
    <n v="0"/>
    <n v="0"/>
    <n v="24.875"/>
    <n v="10"/>
    <n v="12"/>
    <n v="8.9250000000000007"/>
    <n v="11.9"/>
    <n v="5.9249999999999998"/>
    <n v="5"/>
    <n v="0"/>
    <n v="0"/>
    <n v="0"/>
    <n v="0"/>
    <n v="0"/>
    <n v="0"/>
    <n v="0"/>
    <n v="0"/>
    <n v="53.75"/>
    <n v="0"/>
    <n v="0"/>
    <n v="0"/>
    <n v="0"/>
    <n v="0"/>
    <n v="0"/>
    <n v="0"/>
    <n v="0"/>
    <n v="0"/>
    <n v="0"/>
    <n v="0"/>
    <n v="0"/>
    <n v="0"/>
    <n v="0"/>
    <n v="0"/>
  </r>
  <r>
    <s v="LESSERTS GARDENS CHARTER SCHOOL"/>
    <n v="331700860967"/>
    <x v="0"/>
    <s v="84K796"/>
    <s v="DOE"/>
    <n v="72.900000000000006"/>
    <n v="68.125"/>
    <n v="71.900000000000006"/>
    <n v="75.95"/>
    <n v="73.174999999999997"/>
    <n v="62"/>
    <n v="0"/>
    <n v="0"/>
    <n v="0"/>
    <n v="0"/>
    <n v="0"/>
    <n v="0"/>
    <n v="0"/>
    <n v="0"/>
    <n v="424.05"/>
    <n v="1"/>
    <n v="7"/>
    <n v="4"/>
    <n v="3"/>
    <n v="7"/>
    <n v="1"/>
    <n v="0"/>
    <n v="0"/>
    <n v="0"/>
    <n v="0"/>
    <n v="0"/>
    <n v="0"/>
    <n v="0"/>
    <n v="0"/>
    <n v="23"/>
    <n v="0"/>
    <n v="0"/>
    <n v="0"/>
    <n v="1"/>
    <n v="1"/>
    <n v="1"/>
    <n v="0"/>
    <n v="0"/>
    <n v="0"/>
    <n v="0"/>
    <n v="0"/>
    <n v="0"/>
    <n v="0"/>
    <n v="0"/>
    <n v="3"/>
    <n v="4"/>
    <n v="8.9499999999999993"/>
    <n v="6"/>
    <n v="8"/>
    <n v="5"/>
    <n v="9"/>
    <n v="0"/>
    <n v="0"/>
    <n v="0"/>
    <n v="0"/>
    <n v="0"/>
    <n v="0"/>
    <n v="0"/>
    <n v="0"/>
    <n v="40.950000000000003"/>
    <n v="0"/>
    <n v="0"/>
    <n v="0"/>
    <n v="0"/>
    <n v="0"/>
    <n v="0"/>
    <n v="0"/>
    <n v="0"/>
    <n v="0"/>
    <n v="0"/>
    <n v="0"/>
    <n v="0"/>
    <n v="0"/>
    <n v="0"/>
    <n v="0"/>
  </r>
  <r>
    <s v="NEW HOPE ACADEMY CHARTER SCHOOL"/>
    <n v="331800860983"/>
    <x v="0"/>
    <s v="84K797"/>
    <s v="SUNY"/>
    <n v="68.8"/>
    <n v="79"/>
    <n v="58"/>
    <n v="45.9"/>
    <n v="76.075000000000003"/>
    <n v="59.225000000000001"/>
    <n v="0"/>
    <n v="0"/>
    <n v="0"/>
    <n v="0"/>
    <n v="0"/>
    <n v="0"/>
    <n v="0"/>
    <n v="0"/>
    <n v="387.00000000000006"/>
    <n v="0.375"/>
    <n v="6.8"/>
    <n v="4.95"/>
    <n v="1.9"/>
    <n v="7.9"/>
    <n v="3.8250000000000002"/>
    <n v="0"/>
    <n v="0"/>
    <n v="0"/>
    <n v="0"/>
    <n v="0"/>
    <n v="0"/>
    <n v="0"/>
    <n v="0"/>
    <n v="25.75"/>
    <n v="0"/>
    <n v="2"/>
    <n v="1"/>
    <n v="1"/>
    <n v="0"/>
    <n v="3"/>
    <n v="0"/>
    <n v="0"/>
    <n v="0"/>
    <n v="0"/>
    <n v="0"/>
    <n v="0"/>
    <n v="0"/>
    <n v="0"/>
    <n v="7"/>
    <n v="4.375"/>
    <n v="0"/>
    <n v="0"/>
    <n v="0.9"/>
    <n v="1.9"/>
    <n v="0"/>
    <n v="0"/>
    <n v="0"/>
    <n v="0"/>
    <n v="0"/>
    <n v="0"/>
    <n v="0"/>
    <n v="0"/>
    <n v="0"/>
    <n v="7.1750000000000007"/>
    <n v="0"/>
    <n v="0"/>
    <n v="0"/>
    <n v="0"/>
    <n v="0"/>
    <n v="0"/>
    <n v="0"/>
    <n v="0"/>
    <n v="0"/>
    <n v="0"/>
    <n v="0"/>
    <n v="0"/>
    <n v="0"/>
    <n v="0"/>
    <n v="0"/>
  </r>
  <r>
    <s v="Brooklyn LAB Charter School"/>
    <n v="331300861063"/>
    <x v="0"/>
    <s v="84K803"/>
    <s v="SED"/>
    <n v="0"/>
    <n v="0"/>
    <n v="0"/>
    <n v="0"/>
    <n v="0"/>
    <n v="0"/>
    <n v="112"/>
    <n v="126.97499999999999"/>
    <n v="0"/>
    <n v="0"/>
    <n v="0"/>
    <n v="0"/>
    <n v="0"/>
    <n v="0"/>
    <n v="238.97499999999999"/>
    <n v="0"/>
    <n v="0"/>
    <n v="0"/>
    <n v="0"/>
    <n v="0"/>
    <n v="0"/>
    <n v="3.9750000000000001"/>
    <n v="2"/>
    <n v="0"/>
    <n v="0"/>
    <n v="0"/>
    <n v="0"/>
    <n v="0"/>
    <n v="0"/>
    <n v="5.9749999999999996"/>
    <n v="0"/>
    <n v="0"/>
    <n v="0"/>
    <n v="0"/>
    <n v="0"/>
    <n v="0"/>
    <n v="25.85"/>
    <n v="20.9"/>
    <n v="0"/>
    <n v="0"/>
    <n v="0"/>
    <n v="0"/>
    <n v="0"/>
    <n v="0"/>
    <n v="46.75"/>
    <n v="0"/>
    <n v="0"/>
    <n v="0"/>
    <n v="0"/>
    <n v="0"/>
    <n v="0"/>
    <n v="0"/>
    <n v="0"/>
    <n v="0"/>
    <n v="0"/>
    <n v="0"/>
    <n v="0"/>
    <n v="0"/>
    <n v="0"/>
    <n v="0"/>
    <n v="0"/>
    <n v="0"/>
    <n v="0"/>
    <n v="0"/>
    <n v="0"/>
    <n v="0"/>
    <n v="0"/>
    <n v="0"/>
    <n v="0"/>
    <n v="0"/>
    <n v="0"/>
    <n v="0"/>
    <n v="0"/>
    <n v="0"/>
    <n v="0"/>
  </r>
  <r>
    <s v="DEMOCRACY PREP 3 CHARTER SCHOOL"/>
    <n v="310500861001"/>
    <x v="1"/>
    <s v="84M065"/>
    <s v="SED"/>
    <n v="0"/>
    <n v="0"/>
    <n v="0"/>
    <n v="0"/>
    <n v="0"/>
    <n v="0"/>
    <n v="115.45"/>
    <n v="103.425"/>
    <n v="110.25"/>
    <n v="107.9"/>
    <n v="0"/>
    <n v="0"/>
    <n v="0"/>
    <n v="0"/>
    <n v="437.02499999999998"/>
    <n v="0"/>
    <n v="0"/>
    <n v="0"/>
    <n v="0"/>
    <n v="0"/>
    <n v="0"/>
    <n v="5.05"/>
    <n v="7"/>
    <n v="13"/>
    <n v="14"/>
    <n v="0"/>
    <n v="0"/>
    <n v="0"/>
    <n v="0"/>
    <n v="39.049999999999997"/>
    <n v="0"/>
    <n v="0"/>
    <n v="0"/>
    <n v="0"/>
    <n v="0"/>
    <n v="0"/>
    <n v="9"/>
    <n v="18"/>
    <n v="12"/>
    <n v="0"/>
    <n v="0"/>
    <n v="0"/>
    <n v="0"/>
    <n v="0"/>
    <n v="39"/>
    <n v="0"/>
    <n v="0"/>
    <n v="0"/>
    <n v="0"/>
    <n v="0"/>
    <n v="0"/>
    <n v="7"/>
    <n v="2"/>
    <n v="0"/>
    <n v="0"/>
    <n v="0"/>
    <n v="0"/>
    <n v="0"/>
    <n v="0"/>
    <n v="9"/>
    <n v="0"/>
    <n v="0"/>
    <n v="0"/>
    <n v="0"/>
    <n v="0"/>
    <n v="0"/>
    <n v="0"/>
    <n v="0"/>
    <n v="0"/>
    <n v="0"/>
    <n v="0"/>
    <n v="0"/>
    <n v="0"/>
    <n v="0"/>
    <n v="0"/>
  </r>
  <r>
    <s v="KIPP NYC Washington Heights Academy"/>
    <n v="310600861013"/>
    <x v="1"/>
    <s v="84M068"/>
    <s v="SED"/>
    <n v="83.875"/>
    <n v="98.025000000000006"/>
    <n v="87.974999999999994"/>
    <n v="92.15"/>
    <n v="94"/>
    <n v="99.025000000000006"/>
    <n v="91.075000000000003"/>
    <n v="99.224999999999994"/>
    <n v="99.05"/>
    <n v="0"/>
    <n v="0"/>
    <n v="0"/>
    <n v="0"/>
    <n v="0"/>
    <n v="844.4"/>
    <n v="2"/>
    <n v="4"/>
    <n v="5"/>
    <n v="5"/>
    <n v="3"/>
    <n v="2"/>
    <n v="0"/>
    <n v="0"/>
    <n v="2"/>
    <n v="0"/>
    <n v="0"/>
    <n v="0"/>
    <n v="0"/>
    <n v="0"/>
    <n v="23"/>
    <n v="0"/>
    <n v="0"/>
    <n v="0"/>
    <n v="0"/>
    <n v="0"/>
    <n v="8"/>
    <n v="7"/>
    <n v="14"/>
    <n v="8"/>
    <n v="0"/>
    <n v="0"/>
    <n v="0"/>
    <n v="0"/>
    <n v="0"/>
    <n v="37"/>
    <n v="3"/>
    <n v="10"/>
    <n v="5"/>
    <n v="11"/>
    <n v="4"/>
    <n v="3"/>
    <n v="5"/>
    <n v="5"/>
    <n v="3"/>
    <n v="0"/>
    <n v="0"/>
    <n v="0"/>
    <n v="0"/>
    <n v="0"/>
    <n v="49"/>
    <n v="0"/>
    <n v="0"/>
    <n v="0"/>
    <n v="0"/>
    <n v="0"/>
    <n v="0"/>
    <n v="0"/>
    <n v="0"/>
    <n v="0"/>
    <n v="0"/>
    <n v="0"/>
    <n v="0"/>
    <n v="0"/>
    <n v="0"/>
    <n v="0"/>
  </r>
  <r>
    <s v="MANHATTAN CHARTER SCHOOL II"/>
    <n v="310100861031"/>
    <x v="1"/>
    <s v="84M080"/>
    <s v="SUNY"/>
    <n v="47.101999999999997"/>
    <n v="44.948999999999998"/>
    <n v="47.973999999999997"/>
    <n v="38.18"/>
    <n v="29.077000000000002"/>
    <n v="0"/>
    <n v="0"/>
    <n v="0"/>
    <n v="0"/>
    <n v="0"/>
    <n v="0"/>
    <n v="0"/>
    <n v="0"/>
    <n v="0"/>
    <n v="207.28199999999998"/>
    <n v="0"/>
    <n v="0"/>
    <n v="0"/>
    <n v="0"/>
    <n v="0"/>
    <n v="0"/>
    <n v="0"/>
    <n v="0"/>
    <n v="0"/>
    <n v="0"/>
    <n v="0"/>
    <n v="0"/>
    <n v="0"/>
    <n v="0"/>
    <n v="0"/>
    <n v="1.897"/>
    <n v="4.9740000000000002"/>
    <n v="8.8710000000000004"/>
    <n v="5.9480000000000004"/>
    <n v="5"/>
    <n v="0"/>
    <n v="0"/>
    <n v="0"/>
    <n v="0"/>
    <n v="0"/>
    <n v="0"/>
    <n v="0"/>
    <n v="0"/>
    <n v="0"/>
    <n v="26.69"/>
    <n v="0"/>
    <n v="0"/>
    <n v="0"/>
    <n v="0"/>
    <n v="0"/>
    <n v="0"/>
    <n v="0"/>
    <n v="0"/>
    <n v="0"/>
    <n v="0"/>
    <n v="0"/>
    <n v="0"/>
    <n v="0"/>
    <n v="0"/>
    <n v="0"/>
    <n v="0"/>
    <n v="0"/>
    <n v="0"/>
    <n v="0"/>
    <n v="0"/>
    <n v="0"/>
    <n v="0"/>
    <n v="0"/>
    <n v="0"/>
    <n v="0"/>
    <n v="0"/>
    <n v="0"/>
    <n v="0"/>
    <n v="0"/>
    <n v="0"/>
  </r>
  <r>
    <s v="Global Community Charter School"/>
    <n v="310500861012"/>
    <x v="1"/>
    <s v="84M085"/>
    <s v="SED"/>
    <n v="66.349999999999994"/>
    <n v="76.125"/>
    <n v="67.424999999999997"/>
    <n v="78.3"/>
    <n v="72.575000000000003"/>
    <n v="0"/>
    <n v="0"/>
    <n v="0"/>
    <n v="0"/>
    <n v="0"/>
    <n v="0"/>
    <n v="0"/>
    <n v="0"/>
    <n v="0"/>
    <n v="360.77499999999998"/>
    <n v="3"/>
    <n v="1"/>
    <n v="2"/>
    <n v="3"/>
    <n v="5"/>
    <n v="0"/>
    <n v="0"/>
    <n v="0"/>
    <n v="0"/>
    <n v="0"/>
    <n v="0"/>
    <n v="0"/>
    <n v="0"/>
    <n v="0"/>
    <n v="14"/>
    <n v="0"/>
    <n v="0"/>
    <n v="0"/>
    <n v="0"/>
    <n v="0"/>
    <n v="0"/>
    <n v="0"/>
    <n v="0"/>
    <n v="0"/>
    <n v="0"/>
    <n v="0"/>
    <n v="0"/>
    <n v="0"/>
    <n v="0"/>
    <n v="0"/>
    <n v="2.9750000000000001"/>
    <n v="6"/>
    <n v="9"/>
    <n v="7"/>
    <n v="12"/>
    <n v="0"/>
    <n v="0"/>
    <n v="0"/>
    <n v="0"/>
    <n v="0"/>
    <n v="0"/>
    <n v="0"/>
    <n v="0"/>
    <n v="0"/>
    <n v="36.975000000000001"/>
    <n v="0"/>
    <n v="0"/>
    <n v="0"/>
    <n v="0"/>
    <n v="0"/>
    <n v="0"/>
    <n v="0"/>
    <n v="0"/>
    <n v="0"/>
    <n v="0"/>
    <n v="0"/>
    <n v="0"/>
    <n v="0"/>
    <n v="0"/>
    <n v="0"/>
  </r>
  <r>
    <s v="Neighborhood Charter School of Harlem"/>
    <n v="310500861015"/>
    <x v="1"/>
    <s v="84M100"/>
    <s v="SED"/>
    <n v="51.473999999999997"/>
    <n v="64.881"/>
    <n v="70"/>
    <n v="66"/>
    <n v="61"/>
    <n v="0"/>
    <n v="0"/>
    <n v="0"/>
    <n v="0"/>
    <n v="0"/>
    <n v="0"/>
    <n v="0"/>
    <n v="0"/>
    <n v="0"/>
    <n v="313.35500000000002"/>
    <n v="2"/>
    <n v="2"/>
    <n v="1"/>
    <n v="0"/>
    <n v="0"/>
    <n v="0"/>
    <n v="0"/>
    <n v="0"/>
    <n v="0"/>
    <n v="0"/>
    <n v="0"/>
    <n v="0"/>
    <n v="0"/>
    <n v="0"/>
    <n v="5"/>
    <n v="0"/>
    <n v="0"/>
    <n v="0"/>
    <n v="0"/>
    <n v="0"/>
    <n v="0"/>
    <n v="0"/>
    <n v="0"/>
    <n v="0"/>
    <n v="0"/>
    <n v="0"/>
    <n v="0"/>
    <n v="0"/>
    <n v="0"/>
    <n v="0"/>
    <n v="6"/>
    <n v="9"/>
    <n v="9"/>
    <n v="14"/>
    <n v="4"/>
    <n v="0"/>
    <n v="0"/>
    <n v="0"/>
    <n v="0"/>
    <n v="0"/>
    <n v="0"/>
    <n v="0"/>
    <n v="0"/>
    <n v="0"/>
    <n v="42"/>
    <n v="4.976"/>
    <n v="8.8810000000000002"/>
    <n v="13"/>
    <n v="10"/>
    <n v="7"/>
    <n v="0"/>
    <n v="0"/>
    <n v="0"/>
    <n v="0"/>
    <n v="0"/>
    <n v="0"/>
    <n v="0"/>
    <n v="0"/>
    <n v="0"/>
    <n v="43.856999999999999"/>
  </r>
  <r>
    <s v="East Harlem Scholars Academy II"/>
    <n v="310400861046"/>
    <x v="1"/>
    <s v="84M168"/>
    <s v="SUNY"/>
    <n v="53.122"/>
    <n v="55.097999999999999"/>
    <n v="56"/>
    <n v="53"/>
    <n v="0"/>
    <n v="0"/>
    <n v="0"/>
    <n v="0"/>
    <n v="0"/>
    <n v="0"/>
    <n v="0"/>
    <n v="0"/>
    <n v="0"/>
    <n v="0"/>
    <n v="217.22"/>
    <n v="3"/>
    <n v="6"/>
    <n v="5"/>
    <n v="6"/>
    <n v="0"/>
    <n v="0"/>
    <n v="0"/>
    <n v="0"/>
    <n v="0"/>
    <n v="0"/>
    <n v="0"/>
    <n v="0"/>
    <n v="0"/>
    <n v="0"/>
    <n v="20"/>
    <n v="0"/>
    <n v="0"/>
    <n v="1"/>
    <n v="0"/>
    <n v="0"/>
    <n v="0"/>
    <n v="0"/>
    <n v="0"/>
    <n v="0"/>
    <n v="0"/>
    <n v="0"/>
    <n v="0"/>
    <n v="0"/>
    <n v="0"/>
    <n v="1"/>
    <n v="4"/>
    <n v="8"/>
    <n v="9"/>
    <n v="3"/>
    <n v="0"/>
    <n v="0"/>
    <n v="0"/>
    <n v="0"/>
    <n v="0"/>
    <n v="0"/>
    <n v="0"/>
    <n v="0"/>
    <n v="0"/>
    <n v="0"/>
    <n v="24"/>
    <n v="0"/>
    <n v="0"/>
    <n v="0"/>
    <n v="0"/>
    <n v="0"/>
    <n v="0"/>
    <n v="0"/>
    <n v="0"/>
    <n v="0"/>
    <n v="0"/>
    <n v="0"/>
    <n v="0"/>
    <n v="0"/>
    <n v="0"/>
    <n v="0"/>
  </r>
  <r>
    <s v="Success Academy Charter School Hells Kitchen(MN1)"/>
    <n v="310200861043"/>
    <x v="1"/>
    <s v="84M170"/>
    <s v="SUNY"/>
    <n v="89"/>
    <n v="86.95"/>
    <n v="90.775000000000006"/>
    <n v="53.1"/>
    <n v="0"/>
    <n v="0"/>
    <n v="0"/>
    <n v="0"/>
    <n v="0"/>
    <n v="0"/>
    <n v="0"/>
    <n v="0"/>
    <n v="0"/>
    <n v="0"/>
    <n v="319.82500000000005"/>
    <n v="4.05"/>
    <n v="6"/>
    <n v="7"/>
    <n v="1.1000000000000001"/>
    <n v="0"/>
    <n v="0"/>
    <n v="0"/>
    <n v="0"/>
    <n v="0"/>
    <n v="0"/>
    <n v="0"/>
    <n v="0"/>
    <n v="0"/>
    <n v="0"/>
    <n v="18.150000000000002"/>
    <n v="9"/>
    <n v="5.9749999999999996"/>
    <n v="5.9749999999999996"/>
    <n v="4"/>
    <n v="0"/>
    <n v="0"/>
    <n v="0"/>
    <n v="0"/>
    <n v="0"/>
    <n v="0"/>
    <n v="0"/>
    <n v="0"/>
    <n v="0"/>
    <n v="0"/>
    <n v="24.95"/>
    <n v="0"/>
    <n v="0"/>
    <n v="0"/>
    <n v="0"/>
    <n v="0"/>
    <n v="0"/>
    <n v="0"/>
    <n v="0"/>
    <n v="0"/>
    <n v="0"/>
    <n v="0"/>
    <n v="0"/>
    <n v="0"/>
    <n v="0"/>
    <n v="0"/>
    <n v="0"/>
    <n v="0"/>
    <n v="0"/>
    <n v="0"/>
    <n v="0"/>
    <n v="0"/>
    <n v="0"/>
    <n v="0"/>
    <n v="0"/>
    <n v="0"/>
    <n v="0"/>
    <n v="0"/>
    <n v="0"/>
    <n v="0"/>
    <n v="0"/>
  </r>
  <r>
    <s v="Success Academy Charter School Union Square(MN2)"/>
    <n v="310200861042"/>
    <x v="1"/>
    <s v="84M174"/>
    <s v="SUNY"/>
    <n v="89.724999999999994"/>
    <n v="80.875"/>
    <n v="78.025000000000006"/>
    <n v="86.974999999999994"/>
    <n v="0"/>
    <n v="0"/>
    <n v="0"/>
    <n v="0"/>
    <n v="0"/>
    <n v="0"/>
    <n v="0"/>
    <n v="0"/>
    <n v="0"/>
    <n v="0"/>
    <n v="335.6"/>
    <n v="3"/>
    <n v="7"/>
    <n v="1"/>
    <n v="3"/>
    <n v="0"/>
    <n v="0"/>
    <n v="0"/>
    <n v="0"/>
    <n v="0"/>
    <n v="0"/>
    <n v="0"/>
    <n v="0"/>
    <n v="0"/>
    <n v="0"/>
    <n v="14"/>
    <n v="3"/>
    <n v="6"/>
    <n v="0"/>
    <n v="6"/>
    <n v="0"/>
    <n v="0"/>
    <n v="0"/>
    <n v="0"/>
    <n v="0"/>
    <n v="0"/>
    <n v="0"/>
    <n v="0"/>
    <n v="0"/>
    <n v="0"/>
    <n v="15"/>
    <n v="0"/>
    <n v="0"/>
    <n v="6"/>
    <n v="0"/>
    <n v="0"/>
    <n v="0"/>
    <n v="0"/>
    <n v="0"/>
    <n v="0"/>
    <n v="0"/>
    <n v="0"/>
    <n v="0"/>
    <n v="0"/>
    <n v="0"/>
    <n v="6"/>
    <n v="0"/>
    <n v="0"/>
    <n v="0"/>
    <n v="0"/>
    <n v="0"/>
    <n v="0"/>
    <n v="0"/>
    <n v="0"/>
    <n v="0"/>
    <n v="0"/>
    <n v="0"/>
    <n v="0"/>
    <n v="0"/>
    <n v="0"/>
    <n v="0"/>
  </r>
  <r>
    <s v="Harlem Hebrew Language Academy Charter School"/>
    <n v="310300861034"/>
    <x v="1"/>
    <s v="84M186"/>
    <s v="SED"/>
    <n v="70.932000000000002"/>
    <n v="82.852000000000004"/>
    <n v="76.707999999999998"/>
    <n v="60.317"/>
    <n v="0"/>
    <n v="0"/>
    <n v="0"/>
    <n v="0"/>
    <n v="0"/>
    <n v="0"/>
    <n v="0"/>
    <n v="0"/>
    <n v="0"/>
    <n v="0"/>
    <n v="290.80899999999997"/>
    <n v="8.7590000000000003"/>
    <n v="7.976"/>
    <n v="5"/>
    <n v="7.1219999999999999"/>
    <n v="0"/>
    <n v="0"/>
    <n v="0"/>
    <n v="0"/>
    <n v="0"/>
    <n v="0"/>
    <n v="0"/>
    <n v="0"/>
    <n v="0"/>
    <n v="0"/>
    <n v="28.856999999999999"/>
    <n v="0"/>
    <n v="0.97599999999999998"/>
    <n v="0"/>
    <n v="1"/>
    <n v="0"/>
    <n v="0"/>
    <n v="0"/>
    <n v="0"/>
    <n v="0"/>
    <n v="0"/>
    <n v="0"/>
    <n v="0"/>
    <n v="0"/>
    <n v="0"/>
    <n v="1.976"/>
    <n v="0"/>
    <n v="9.9760000000000009"/>
    <n v="15.976000000000001"/>
    <n v="8"/>
    <n v="0"/>
    <n v="0"/>
    <n v="0"/>
    <n v="0"/>
    <n v="0"/>
    <n v="0"/>
    <n v="0"/>
    <n v="0"/>
    <n v="0"/>
    <n v="0"/>
    <n v="33.951999999999998"/>
    <n v="0"/>
    <n v="0"/>
    <n v="0"/>
    <n v="0"/>
    <n v="0"/>
    <n v="0"/>
    <n v="0"/>
    <n v="0"/>
    <n v="0"/>
    <n v="0"/>
    <n v="0"/>
    <n v="0"/>
    <n v="0"/>
    <n v="0"/>
    <n v="0"/>
  </r>
  <r>
    <s v="Great Oaks Charter School"/>
    <n v="310100861055"/>
    <x v="1"/>
    <s v="84M202"/>
    <s v="SED"/>
    <n v="0"/>
    <n v="0"/>
    <n v="0"/>
    <n v="0"/>
    <n v="0"/>
    <n v="0"/>
    <n v="67.400000000000006"/>
    <n v="83.65"/>
    <n v="69.375"/>
    <n v="0"/>
    <n v="0"/>
    <n v="0"/>
    <n v="0"/>
    <n v="0"/>
    <n v="220.42500000000001"/>
    <n v="0"/>
    <n v="0"/>
    <n v="0"/>
    <n v="0"/>
    <n v="0"/>
    <n v="0"/>
    <n v="3.1"/>
    <n v="0"/>
    <n v="0"/>
    <n v="0"/>
    <n v="0"/>
    <n v="0"/>
    <n v="0"/>
    <n v="0"/>
    <n v="3.1"/>
    <n v="0"/>
    <n v="0"/>
    <n v="0"/>
    <n v="0"/>
    <n v="0"/>
    <n v="0"/>
    <n v="7"/>
    <n v="13.025"/>
    <n v="10"/>
    <n v="0"/>
    <n v="0"/>
    <n v="0"/>
    <n v="0"/>
    <n v="0"/>
    <n v="30.024999999999999"/>
    <n v="0"/>
    <n v="0"/>
    <n v="0"/>
    <n v="0"/>
    <n v="0"/>
    <n v="0"/>
    <n v="10"/>
    <n v="14.025"/>
    <n v="3"/>
    <n v="0"/>
    <n v="0"/>
    <n v="0"/>
    <n v="0"/>
    <n v="0"/>
    <n v="27.024999999999999"/>
    <n v="0"/>
    <n v="0"/>
    <n v="0"/>
    <n v="0"/>
    <n v="0"/>
    <n v="0"/>
    <n v="0"/>
    <n v="0"/>
    <n v="0"/>
    <n v="0"/>
    <n v="0"/>
    <n v="0"/>
    <n v="0"/>
    <n v="0"/>
    <n v="0"/>
  </r>
  <r>
    <s v="Success Academy C S - Washington Heights"/>
    <n v="310200861073"/>
    <x v="1"/>
    <s v="84M265"/>
    <s v="SUNY"/>
    <n v="61.15"/>
    <n v="116.15"/>
    <n v="59.975000000000001"/>
    <n v="0"/>
    <n v="0"/>
    <n v="0"/>
    <n v="0"/>
    <n v="0"/>
    <n v="0"/>
    <n v="0"/>
    <n v="0"/>
    <n v="0"/>
    <n v="0"/>
    <n v="0"/>
    <n v="237.27500000000001"/>
    <n v="5"/>
    <n v="5"/>
    <n v="1"/>
    <n v="0"/>
    <n v="0"/>
    <n v="0"/>
    <n v="0"/>
    <n v="0"/>
    <n v="0"/>
    <n v="0"/>
    <n v="0"/>
    <n v="0"/>
    <n v="0"/>
    <n v="0"/>
    <n v="11"/>
    <n v="1"/>
    <n v="2"/>
    <n v="2"/>
    <n v="0"/>
    <n v="0"/>
    <n v="0"/>
    <n v="0"/>
    <n v="0"/>
    <n v="0"/>
    <n v="0"/>
    <n v="0"/>
    <n v="0"/>
    <n v="0"/>
    <n v="0"/>
    <n v="5"/>
    <n v="0"/>
    <n v="10.125"/>
    <n v="1.9750000000000001"/>
    <n v="0"/>
    <n v="0"/>
    <n v="0"/>
    <n v="0"/>
    <n v="0"/>
    <n v="0"/>
    <n v="0"/>
    <n v="0"/>
    <n v="0"/>
    <n v="0"/>
    <n v="0"/>
    <n v="12.1"/>
    <n v="0"/>
    <n v="0"/>
    <n v="0"/>
    <n v="0"/>
    <n v="0"/>
    <n v="0"/>
    <n v="0"/>
    <n v="0"/>
    <n v="0"/>
    <n v="0"/>
    <n v="0"/>
    <n v="0"/>
    <n v="0"/>
    <n v="0"/>
    <n v="0"/>
  </r>
  <r>
    <s v="THE OPPORTUNITY CHARTER SCHOOL"/>
    <n v="310300860871"/>
    <x v="1"/>
    <s v="84M279"/>
    <s v="DOE"/>
    <n v="0"/>
    <n v="0"/>
    <n v="0"/>
    <n v="0"/>
    <n v="0"/>
    <n v="0"/>
    <n v="73.474999999999994"/>
    <n v="71.325000000000003"/>
    <n v="65.5"/>
    <n v="61.174999999999997"/>
    <n v="47.475000000000001"/>
    <n v="57.65"/>
    <n v="43.4"/>
    <n v="0"/>
    <n v="420"/>
    <n v="0"/>
    <n v="0"/>
    <n v="0"/>
    <n v="0"/>
    <n v="0"/>
    <n v="0"/>
    <n v="0"/>
    <n v="0"/>
    <n v="0"/>
    <n v="0"/>
    <n v="0"/>
    <n v="0"/>
    <n v="0"/>
    <n v="0"/>
    <n v="0"/>
    <n v="0"/>
    <n v="0"/>
    <n v="0"/>
    <n v="0"/>
    <n v="0"/>
    <n v="0"/>
    <n v="0"/>
    <n v="0"/>
    <n v="0"/>
    <n v="0"/>
    <n v="0"/>
    <n v="0"/>
    <n v="0"/>
    <n v="0"/>
    <n v="0"/>
    <n v="0"/>
    <n v="0"/>
    <n v="0"/>
    <n v="0"/>
    <n v="0"/>
    <n v="0"/>
    <n v="41.05"/>
    <n v="39.1"/>
    <n v="37.049999999999997"/>
    <n v="39"/>
    <n v="26.024999999999999"/>
    <n v="32.075000000000003"/>
    <n v="26.024999999999999"/>
    <n v="0"/>
    <n v="240.32500000000002"/>
    <n v="0"/>
    <n v="0"/>
    <n v="0"/>
    <n v="0"/>
    <n v="0"/>
    <n v="0"/>
    <n v="0"/>
    <n v="0"/>
    <n v="0"/>
    <n v="0"/>
    <n v="0"/>
    <n v="0"/>
    <n v="0"/>
    <n v="0"/>
    <n v="0"/>
  </r>
  <r>
    <s v="HARLEM CHILDREN'S ZONE PROMISE"/>
    <n v="310500860864"/>
    <x v="1"/>
    <s v="84M284"/>
    <s v="DOE"/>
    <n v="91.15"/>
    <n v="99.05"/>
    <n v="102.02500000000001"/>
    <n v="99.95"/>
    <n v="99.15"/>
    <n v="99.1"/>
    <n v="95.174999999999997"/>
    <n v="97.174999999999997"/>
    <n v="79.075000000000003"/>
    <n v="69.974999999999994"/>
    <n v="90.174999999999997"/>
    <n v="57.024999999999999"/>
    <n v="55.024999999999999"/>
    <n v="0"/>
    <n v="1134.0500000000002"/>
    <n v="9"/>
    <n v="6"/>
    <n v="7"/>
    <n v="1"/>
    <n v="3"/>
    <n v="2"/>
    <n v="1"/>
    <n v="1"/>
    <n v="0"/>
    <n v="1"/>
    <n v="2"/>
    <n v="0"/>
    <n v="0"/>
    <n v="0"/>
    <n v="33"/>
    <n v="9"/>
    <n v="2"/>
    <n v="4"/>
    <n v="5"/>
    <n v="3"/>
    <n v="7"/>
    <n v="1"/>
    <n v="9"/>
    <n v="4"/>
    <n v="4"/>
    <n v="5"/>
    <n v="2"/>
    <n v="3"/>
    <n v="0"/>
    <n v="58"/>
    <n v="0"/>
    <n v="0"/>
    <n v="0"/>
    <n v="0"/>
    <n v="0"/>
    <n v="0"/>
    <n v="0"/>
    <n v="0"/>
    <n v="0"/>
    <n v="0"/>
    <n v="1"/>
    <n v="0"/>
    <n v="0"/>
    <n v="0"/>
    <n v="1"/>
    <n v="0"/>
    <n v="0"/>
    <n v="0"/>
    <n v="0"/>
    <n v="0"/>
    <n v="0"/>
    <n v="0"/>
    <n v="0"/>
    <n v="0"/>
    <n v="0"/>
    <n v="0"/>
    <n v="0"/>
    <n v="0"/>
    <n v="0"/>
    <n v="0"/>
  </r>
  <r>
    <s v="MANHATTAN CHARTER SCHOOL"/>
    <n v="310100860873"/>
    <x v="1"/>
    <s v="84M320"/>
    <s v="DOE"/>
    <n v="46"/>
    <n v="46"/>
    <n v="49"/>
    <n v="47"/>
    <n v="40.128"/>
    <n v="38"/>
    <n v="0"/>
    <n v="0"/>
    <n v="0"/>
    <n v="0"/>
    <n v="0"/>
    <n v="0"/>
    <n v="0"/>
    <n v="0"/>
    <n v="266.12799999999999"/>
    <n v="0"/>
    <n v="0.94899999999999995"/>
    <n v="0"/>
    <n v="0"/>
    <n v="0.97399999999999998"/>
    <n v="0"/>
    <n v="0"/>
    <n v="0"/>
    <n v="0"/>
    <n v="0"/>
    <n v="0"/>
    <n v="0"/>
    <n v="0"/>
    <n v="0"/>
    <n v="1.923"/>
    <n v="1.8720000000000001"/>
    <n v="6"/>
    <n v="7"/>
    <n v="9.9489999999999998"/>
    <n v="12.949"/>
    <n v="7.9740000000000002"/>
    <n v="0"/>
    <n v="0"/>
    <n v="0"/>
    <n v="0"/>
    <n v="0"/>
    <n v="0"/>
    <n v="0"/>
    <n v="0"/>
    <n v="45.744"/>
    <n v="0"/>
    <n v="0"/>
    <n v="0"/>
    <n v="0"/>
    <n v="0"/>
    <n v="0"/>
    <n v="0"/>
    <n v="0"/>
    <n v="0"/>
    <n v="0"/>
    <n v="0"/>
    <n v="0"/>
    <n v="0"/>
    <n v="0"/>
    <n v="0"/>
    <n v="0"/>
    <n v="0"/>
    <n v="0"/>
    <n v="0"/>
    <n v="0"/>
    <n v="0"/>
    <n v="0"/>
    <n v="0"/>
    <n v="0"/>
    <n v="0"/>
    <n v="0"/>
    <n v="0"/>
    <n v="0"/>
    <n v="0"/>
    <n v="0"/>
  </r>
  <r>
    <s v="HARLEM LINK CHARTER SCHOOL"/>
    <n v="310300860875"/>
    <x v="1"/>
    <s v="84M329"/>
    <s v="SUNY"/>
    <n v="64.974999999999994"/>
    <n v="49.8"/>
    <n v="56.2"/>
    <n v="51.125"/>
    <n v="49.1"/>
    <n v="40.1"/>
    <n v="0"/>
    <n v="0"/>
    <n v="0"/>
    <n v="0"/>
    <n v="0"/>
    <n v="0"/>
    <n v="0"/>
    <n v="0"/>
    <n v="311.3"/>
    <n v="2"/>
    <n v="0"/>
    <n v="1"/>
    <n v="0"/>
    <n v="3"/>
    <n v="0"/>
    <n v="0"/>
    <n v="0"/>
    <n v="0"/>
    <n v="0"/>
    <n v="0"/>
    <n v="0"/>
    <n v="0"/>
    <n v="0"/>
    <n v="6"/>
    <n v="0"/>
    <n v="0"/>
    <n v="0"/>
    <n v="0"/>
    <n v="0"/>
    <n v="0"/>
    <n v="0"/>
    <n v="0"/>
    <n v="0"/>
    <n v="0"/>
    <n v="0"/>
    <n v="0"/>
    <n v="0"/>
    <n v="0"/>
    <n v="0"/>
    <n v="7"/>
    <n v="7"/>
    <n v="5"/>
    <n v="0"/>
    <n v="2"/>
    <n v="4"/>
    <n v="0"/>
    <n v="0"/>
    <n v="0"/>
    <n v="0"/>
    <n v="0"/>
    <n v="0"/>
    <n v="0"/>
    <n v="0"/>
    <n v="25"/>
    <n v="0"/>
    <n v="0"/>
    <n v="0"/>
    <n v="0"/>
    <n v="0"/>
    <n v="0"/>
    <n v="0"/>
    <n v="0"/>
    <n v="0"/>
    <n v="0"/>
    <n v="0"/>
    <n v="0"/>
    <n v="0"/>
    <n v="0"/>
    <n v="0"/>
  </r>
  <r>
    <s v="GIRLS PREPARATORY CHARTER SCHOOL"/>
    <n v="310100860866"/>
    <x v="1"/>
    <s v="84M330"/>
    <s v="SUNY"/>
    <n v="69.25"/>
    <n v="74.275000000000006"/>
    <n v="76.275000000000006"/>
    <n v="77.325000000000003"/>
    <n v="71.75"/>
    <n v="83.1"/>
    <n v="68.05"/>
    <n v="45.05"/>
    <n v="45"/>
    <n v="0"/>
    <n v="0"/>
    <n v="0"/>
    <n v="0"/>
    <n v="0"/>
    <n v="610.07499999999993"/>
    <n v="4"/>
    <n v="3.05"/>
    <n v="4"/>
    <n v="2"/>
    <n v="3"/>
    <n v="1"/>
    <n v="2"/>
    <n v="1"/>
    <n v="0"/>
    <n v="0"/>
    <n v="0"/>
    <n v="0"/>
    <n v="0"/>
    <n v="0"/>
    <n v="20.05"/>
    <n v="0"/>
    <n v="0"/>
    <n v="0"/>
    <n v="1"/>
    <n v="0"/>
    <n v="3"/>
    <n v="2"/>
    <n v="0"/>
    <n v="0"/>
    <n v="0"/>
    <n v="0"/>
    <n v="0"/>
    <n v="0"/>
    <n v="0"/>
    <n v="6"/>
    <n v="4"/>
    <n v="10"/>
    <n v="6"/>
    <n v="5"/>
    <n v="6"/>
    <n v="10"/>
    <n v="12.975"/>
    <n v="11"/>
    <n v="7"/>
    <n v="0"/>
    <n v="0"/>
    <n v="0"/>
    <n v="0"/>
    <n v="0"/>
    <n v="71.974999999999994"/>
    <n v="0"/>
    <n v="0"/>
    <n v="0"/>
    <n v="0"/>
    <n v="0"/>
    <n v="0"/>
    <n v="0"/>
    <n v="0"/>
    <n v="0"/>
    <n v="0"/>
    <n v="0"/>
    <n v="0"/>
    <n v="0"/>
    <n v="0"/>
    <n v="0"/>
  </r>
  <r>
    <s v="EAST NEW YORK VILLAGE ACADEMY"/>
    <n v="310400860849"/>
    <x v="1"/>
    <s v="84M335"/>
    <s v="SUNY"/>
    <n v="120"/>
    <n v="105.95"/>
    <n v="98"/>
    <n v="82"/>
    <n v="0"/>
    <n v="69"/>
    <n v="65"/>
    <n v="61"/>
    <n v="51"/>
    <n v="56"/>
    <n v="70"/>
    <n v="54"/>
    <n v="44"/>
    <n v="0"/>
    <n v="875.95"/>
    <n v="5"/>
    <n v="6"/>
    <n v="6"/>
    <n v="2"/>
    <n v="0"/>
    <n v="4"/>
    <n v="0"/>
    <n v="0"/>
    <n v="0"/>
    <n v="0"/>
    <n v="0"/>
    <n v="0"/>
    <n v="1"/>
    <n v="0"/>
    <n v="24"/>
    <n v="1"/>
    <n v="1"/>
    <n v="0"/>
    <n v="1"/>
    <n v="0"/>
    <n v="1"/>
    <n v="7"/>
    <n v="7"/>
    <n v="2"/>
    <n v="8"/>
    <n v="6"/>
    <n v="3"/>
    <n v="3"/>
    <n v="0"/>
    <n v="40"/>
    <n v="8"/>
    <n v="8"/>
    <n v="16"/>
    <n v="2"/>
    <n v="0"/>
    <n v="11"/>
    <n v="11"/>
    <n v="6"/>
    <n v="7"/>
    <n v="0"/>
    <n v="6"/>
    <n v="0"/>
    <n v="0"/>
    <n v="0"/>
    <n v="75"/>
    <n v="0"/>
    <n v="0"/>
    <n v="0"/>
    <n v="0"/>
    <n v="0"/>
    <n v="0"/>
    <n v="0"/>
    <n v="0"/>
    <n v="0"/>
    <n v="0"/>
    <n v="0"/>
    <n v="0"/>
    <n v="0"/>
    <n v="0"/>
    <n v="0"/>
  </r>
  <r>
    <s v="KIPP INFINITY CHARTER SCHOOL"/>
    <n v="310500860883"/>
    <x v="1"/>
    <s v="84M336"/>
    <s v="DOE"/>
    <n v="103.175"/>
    <n v="102.075"/>
    <n v="102"/>
    <n v="97.1"/>
    <n v="99.1"/>
    <n v="93"/>
    <n v="95.075000000000003"/>
    <n v="91.025000000000006"/>
    <n v="78.05"/>
    <n v="83.05"/>
    <n v="83.05"/>
    <n v="102.125"/>
    <n v="23.1"/>
    <n v="0"/>
    <n v="1151.925"/>
    <n v="7"/>
    <n v="5"/>
    <n v="11"/>
    <n v="2"/>
    <n v="6"/>
    <n v="2"/>
    <n v="6"/>
    <n v="2"/>
    <n v="4"/>
    <n v="1"/>
    <n v="4"/>
    <n v="3"/>
    <n v="0"/>
    <n v="0"/>
    <n v="53"/>
    <n v="0"/>
    <n v="0"/>
    <n v="0"/>
    <n v="0"/>
    <n v="0"/>
    <n v="20"/>
    <n v="14"/>
    <n v="4"/>
    <n v="15"/>
    <n v="13"/>
    <n v="14"/>
    <n v="13"/>
    <n v="0"/>
    <n v="0"/>
    <n v="93"/>
    <n v="7"/>
    <n v="13"/>
    <n v="17"/>
    <n v="10"/>
    <n v="22"/>
    <n v="1"/>
    <n v="1"/>
    <n v="10"/>
    <n v="0"/>
    <n v="11"/>
    <n v="0"/>
    <n v="1"/>
    <n v="0"/>
    <n v="0"/>
    <n v="93"/>
    <n v="0"/>
    <n v="0"/>
    <n v="0"/>
    <n v="0"/>
    <n v="0"/>
    <n v="0"/>
    <n v="0"/>
    <n v="0"/>
    <n v="0"/>
    <n v="0"/>
    <n v="0"/>
    <n v="0"/>
    <n v="0"/>
    <n v="0"/>
    <n v="0"/>
  </r>
  <r>
    <s v="NEW YORK CENTER FOR AUTISM"/>
    <n v="310400861061"/>
    <x v="1"/>
    <s v="84M337"/>
    <s v="DOE"/>
    <n v="1.6659999999999999"/>
    <n v="2"/>
    <n v="2.2080000000000002"/>
    <n v="1"/>
    <n v="3"/>
    <n v="2"/>
    <n v="0"/>
    <n v="1.208"/>
    <n v="5"/>
    <n v="6"/>
    <n v="4"/>
    <n v="0"/>
    <n v="4"/>
    <n v="0"/>
    <n v="32.082000000000001"/>
    <n v="0"/>
    <n v="0"/>
    <n v="0"/>
    <n v="0"/>
    <n v="0"/>
    <n v="0"/>
    <n v="0"/>
    <n v="0"/>
    <n v="0"/>
    <n v="0"/>
    <n v="0"/>
    <n v="0"/>
    <n v="0"/>
    <n v="0"/>
    <n v="0"/>
    <n v="0"/>
    <n v="0"/>
    <n v="0"/>
    <n v="0"/>
    <n v="0"/>
    <n v="0"/>
    <n v="0"/>
    <n v="0"/>
    <n v="0"/>
    <n v="0"/>
    <n v="0"/>
    <n v="0"/>
    <n v="0"/>
    <n v="0"/>
    <n v="0"/>
    <n v="0"/>
    <n v="0"/>
    <n v="0"/>
    <n v="0"/>
    <n v="0"/>
    <n v="0"/>
    <n v="0"/>
    <n v="0"/>
    <n v="0"/>
    <n v="0"/>
    <n v="0"/>
    <n v="0"/>
    <n v="0"/>
    <n v="0"/>
    <n v="0"/>
    <n v="1.6659999999999999"/>
    <n v="2"/>
    <n v="2.125"/>
    <n v="1"/>
    <n v="3"/>
    <n v="2"/>
    <n v="0"/>
    <n v="1.0629999999999999"/>
    <n v="5"/>
    <n v="6"/>
    <n v="4"/>
    <n v="0"/>
    <n v="4"/>
    <n v="0"/>
    <n v="31.853999999999999"/>
  </r>
  <r>
    <s v="HARLEM CHILDREN'S ZONE, INC."/>
    <n v="310500860886"/>
    <x v="1"/>
    <s v="84M341"/>
    <s v="DOE"/>
    <n v="91.174999999999997"/>
    <n v="88.174999999999997"/>
    <n v="86.125"/>
    <n v="78.125"/>
    <n v="81.125"/>
    <n v="74.125"/>
    <n v="87.025000000000006"/>
    <n v="80.075000000000003"/>
    <n v="77.05"/>
    <n v="77.05"/>
    <n v="30.024999999999999"/>
    <n v="31.05"/>
    <n v="0"/>
    <n v="0"/>
    <n v="881.12499999999989"/>
    <n v="6"/>
    <n v="8"/>
    <n v="5"/>
    <n v="1"/>
    <n v="2"/>
    <n v="1"/>
    <n v="3"/>
    <n v="1"/>
    <n v="1"/>
    <n v="0"/>
    <n v="0"/>
    <n v="1"/>
    <n v="0"/>
    <n v="0"/>
    <n v="29"/>
    <n v="2"/>
    <n v="3"/>
    <n v="1"/>
    <n v="0"/>
    <n v="6"/>
    <n v="8"/>
    <n v="5"/>
    <n v="9.0500000000000007"/>
    <n v="2"/>
    <n v="5"/>
    <n v="2"/>
    <n v="0"/>
    <n v="0"/>
    <n v="0"/>
    <n v="43.05"/>
    <n v="0"/>
    <n v="0"/>
    <n v="0"/>
    <n v="0"/>
    <n v="0"/>
    <n v="0"/>
    <n v="0"/>
    <n v="0"/>
    <n v="0"/>
    <n v="0"/>
    <n v="0"/>
    <n v="0"/>
    <n v="0"/>
    <n v="0"/>
    <n v="0"/>
    <n v="0"/>
    <n v="0"/>
    <n v="0"/>
    <n v="0"/>
    <n v="0"/>
    <n v="0"/>
    <n v="0"/>
    <n v="0"/>
    <n v="0"/>
    <n v="0"/>
    <n v="0"/>
    <n v="0"/>
    <n v="0"/>
    <n v="0"/>
    <n v="0"/>
  </r>
  <r>
    <s v="DEMOCRACY PREPARATORY"/>
    <n v="310500860894"/>
    <x v="1"/>
    <s v="84M350"/>
    <s v="DOE"/>
    <n v="0"/>
    <n v="0"/>
    <n v="0"/>
    <n v="0"/>
    <n v="0"/>
    <n v="0"/>
    <n v="106.375"/>
    <n v="110.2"/>
    <n v="106.47499999999999"/>
    <n v="105.375"/>
    <n v="108.05"/>
    <n v="86"/>
    <n v="86"/>
    <n v="0"/>
    <n v="708.47499999999991"/>
    <n v="0"/>
    <n v="0"/>
    <n v="0"/>
    <n v="0"/>
    <n v="0"/>
    <n v="0"/>
    <n v="1"/>
    <n v="0.05"/>
    <n v="5.15"/>
    <n v="4"/>
    <n v="0"/>
    <n v="0"/>
    <n v="2"/>
    <n v="0"/>
    <n v="12.2"/>
    <n v="0"/>
    <n v="0"/>
    <n v="0"/>
    <n v="0"/>
    <n v="0"/>
    <n v="0"/>
    <n v="6.9249999999999998"/>
    <n v="10"/>
    <n v="18.024999999999999"/>
    <n v="12"/>
    <n v="11"/>
    <n v="14"/>
    <n v="5"/>
    <n v="0"/>
    <n v="76.95"/>
    <n v="0"/>
    <n v="0"/>
    <n v="0"/>
    <n v="0"/>
    <n v="0"/>
    <n v="0"/>
    <n v="15.05"/>
    <n v="14"/>
    <n v="0"/>
    <n v="0"/>
    <n v="0"/>
    <n v="0"/>
    <n v="0"/>
    <n v="0"/>
    <n v="29.05"/>
    <n v="0"/>
    <n v="0"/>
    <n v="0"/>
    <n v="0"/>
    <n v="0"/>
    <n v="0"/>
    <n v="0"/>
    <n v="0"/>
    <n v="0"/>
    <n v="0"/>
    <n v="0"/>
    <n v="0"/>
    <n v="0"/>
    <n v="0"/>
    <n v="0"/>
  </r>
  <r>
    <s v="Harlem Success Academy Charter School 1"/>
    <n v="310300860897"/>
    <x v="1"/>
    <s v="84M351"/>
    <s v="SUNY"/>
    <n v="87.825000000000003"/>
    <n v="90.45"/>
    <n v="115.1"/>
    <n v="129.92500000000001"/>
    <n v="115"/>
    <n v="81.150000000000006"/>
    <n v="125.27500000000001"/>
    <n v="79.25"/>
    <n v="234"/>
    <n v="44.95"/>
    <n v="21"/>
    <n v="0"/>
    <n v="0"/>
    <n v="0"/>
    <n v="1123.925"/>
    <n v="0"/>
    <n v="0.15"/>
    <n v="0"/>
    <n v="0"/>
    <n v="0"/>
    <n v="0"/>
    <n v="0"/>
    <n v="0"/>
    <n v="0"/>
    <n v="0"/>
    <n v="0"/>
    <n v="0"/>
    <n v="0"/>
    <n v="0"/>
    <n v="0.15"/>
    <n v="0"/>
    <n v="0"/>
    <n v="0"/>
    <n v="0"/>
    <n v="0"/>
    <n v="0"/>
    <n v="0"/>
    <n v="0"/>
    <n v="0"/>
    <n v="0"/>
    <n v="0"/>
    <n v="0"/>
    <n v="0"/>
    <n v="0"/>
    <n v="0"/>
    <n v="0"/>
    <n v="0"/>
    <n v="0"/>
    <n v="0"/>
    <n v="0"/>
    <n v="0"/>
    <n v="0"/>
    <n v="0"/>
    <n v="0"/>
    <n v="0"/>
    <n v="0"/>
    <n v="0"/>
    <n v="0"/>
    <n v="0"/>
    <n v="0"/>
    <n v="0"/>
    <n v="0"/>
    <n v="0"/>
    <n v="0"/>
    <n v="0"/>
    <n v="0"/>
    <n v="0"/>
    <n v="0"/>
    <n v="0"/>
    <n v="0"/>
    <n v="0"/>
    <n v="0"/>
    <n v="0"/>
    <n v="0"/>
    <n v="0"/>
  </r>
  <r>
    <s v="NEW HEIGHTS ACADEMY CHARTER SCHOOL"/>
    <n v="310600860887"/>
    <x v="1"/>
    <s v="84M353"/>
    <s v="DOE"/>
    <n v="0"/>
    <n v="0"/>
    <n v="0"/>
    <n v="0"/>
    <n v="0"/>
    <n v="91.025000000000006"/>
    <n v="98"/>
    <n v="93.924999999999997"/>
    <n v="98.05"/>
    <n v="106.075"/>
    <n v="96.075000000000003"/>
    <n v="74.150000000000006"/>
    <n v="87"/>
    <n v="0"/>
    <n v="744.3"/>
    <n v="0"/>
    <n v="0"/>
    <n v="0"/>
    <n v="0"/>
    <n v="0"/>
    <n v="3"/>
    <n v="1"/>
    <n v="1"/>
    <n v="1"/>
    <n v="1"/>
    <n v="0"/>
    <n v="0"/>
    <n v="0"/>
    <n v="0"/>
    <n v="7"/>
    <n v="0"/>
    <n v="0"/>
    <n v="0"/>
    <n v="0"/>
    <n v="0"/>
    <n v="5.95"/>
    <n v="5.95"/>
    <n v="7"/>
    <n v="2"/>
    <n v="7"/>
    <n v="7"/>
    <n v="4"/>
    <n v="6"/>
    <n v="0"/>
    <n v="44.9"/>
    <n v="0"/>
    <n v="0"/>
    <n v="0"/>
    <n v="0"/>
    <n v="0"/>
    <n v="4"/>
    <n v="5"/>
    <n v="4"/>
    <n v="9"/>
    <n v="4"/>
    <n v="7"/>
    <n v="3"/>
    <n v="0"/>
    <n v="0"/>
    <n v="36"/>
    <n v="0"/>
    <n v="0"/>
    <n v="0"/>
    <n v="0"/>
    <n v="0"/>
    <n v="0"/>
    <n v="0"/>
    <n v="0"/>
    <n v="0"/>
    <n v="0"/>
    <n v="0"/>
    <n v="0"/>
    <n v="0"/>
    <n v="0"/>
    <n v="0"/>
  </r>
  <r>
    <s v="DREAM CHARTER SCHOOL"/>
    <n v="310400860919"/>
    <x v="1"/>
    <s v="84M382"/>
    <s v="DOE"/>
    <n v="47"/>
    <n v="49.9"/>
    <n v="52.9"/>
    <n v="50.825000000000003"/>
    <n v="49.95"/>
    <n v="49"/>
    <n v="50.95"/>
    <n v="50.975000000000001"/>
    <n v="48"/>
    <n v="0"/>
    <n v="0"/>
    <n v="0"/>
    <n v="0"/>
    <n v="0"/>
    <n v="449.5"/>
    <n v="4"/>
    <n v="1"/>
    <n v="4.0250000000000004"/>
    <n v="3.9249999999999998"/>
    <n v="2"/>
    <n v="4"/>
    <n v="0"/>
    <n v="1"/>
    <n v="0"/>
    <n v="0"/>
    <n v="0"/>
    <n v="0"/>
    <n v="0"/>
    <n v="0"/>
    <n v="19.95"/>
    <n v="0"/>
    <n v="0"/>
    <n v="1"/>
    <n v="3"/>
    <n v="0"/>
    <n v="2"/>
    <n v="5"/>
    <n v="5"/>
    <n v="5"/>
    <n v="0"/>
    <n v="0"/>
    <n v="0"/>
    <n v="0"/>
    <n v="0"/>
    <n v="21"/>
    <n v="13"/>
    <n v="10.074999999999999"/>
    <n v="9"/>
    <n v="4.0750000000000002"/>
    <n v="8"/>
    <n v="8"/>
    <n v="12.1"/>
    <n v="11"/>
    <n v="2"/>
    <n v="0"/>
    <n v="0"/>
    <n v="0"/>
    <n v="0"/>
    <n v="0"/>
    <n v="77.25"/>
    <n v="0"/>
    <n v="0"/>
    <n v="0"/>
    <n v="0"/>
    <n v="0"/>
    <n v="0"/>
    <n v="0"/>
    <n v="0"/>
    <n v="0"/>
    <n v="0"/>
    <n v="0"/>
    <n v="0"/>
    <n v="0"/>
    <n v="0"/>
    <n v="0"/>
  </r>
  <r>
    <s v="Harlem Success  Academy Charter School 2"/>
    <n v="310500860921"/>
    <x v="1"/>
    <s v="84M384"/>
    <s v="SUNY"/>
    <n v="117.625"/>
    <n v="117.97499999999999"/>
    <n v="116.15"/>
    <n v="108.075"/>
    <n v="83.125"/>
    <n v="88.05"/>
    <n v="86.15"/>
    <n v="82"/>
    <n v="0"/>
    <n v="0"/>
    <n v="0"/>
    <n v="0"/>
    <n v="0"/>
    <n v="0"/>
    <n v="799.15"/>
    <n v="0"/>
    <n v="2.0499999999999998"/>
    <n v="4"/>
    <n v="5"/>
    <n v="6.9249999999999998"/>
    <n v="1"/>
    <n v="1"/>
    <n v="0"/>
    <n v="0"/>
    <n v="0"/>
    <n v="0"/>
    <n v="0"/>
    <n v="0"/>
    <n v="0"/>
    <n v="19.975000000000001"/>
    <n v="8"/>
    <n v="4"/>
    <n v="4"/>
    <n v="2.0750000000000002"/>
    <n v="2"/>
    <n v="0"/>
    <n v="0"/>
    <n v="1"/>
    <n v="0"/>
    <n v="0"/>
    <n v="0"/>
    <n v="0"/>
    <n v="0"/>
    <n v="0"/>
    <n v="21.074999999999999"/>
    <n v="2.5000000000000001E-2"/>
    <n v="3.95"/>
    <n v="8"/>
    <n v="9.0500000000000007"/>
    <n v="3"/>
    <n v="4"/>
    <n v="8"/>
    <n v="7"/>
    <n v="0"/>
    <n v="0"/>
    <n v="0"/>
    <n v="0"/>
    <n v="0"/>
    <n v="0"/>
    <n v="43.024999999999999"/>
    <n v="0"/>
    <n v="0"/>
    <n v="0"/>
    <n v="0"/>
    <n v="0"/>
    <n v="0"/>
    <n v="0"/>
    <n v="0"/>
    <n v="0"/>
    <n v="0"/>
    <n v="0"/>
    <n v="0"/>
    <n v="0"/>
    <n v="0"/>
    <n v="0"/>
  </r>
  <r>
    <s v="Harlem Success  Academy Charter School 3"/>
    <n v="310400860922"/>
    <x v="1"/>
    <s v="84M385"/>
    <s v="SUNY"/>
    <n v="85.275000000000006"/>
    <n v="85.875"/>
    <n v="89.05"/>
    <n v="87"/>
    <n v="110.9"/>
    <n v="96"/>
    <n v="110"/>
    <n v="97"/>
    <n v="5"/>
    <n v="0"/>
    <n v="0"/>
    <n v="0"/>
    <n v="0"/>
    <n v="0"/>
    <n v="766.1"/>
    <n v="3.8250000000000002"/>
    <n v="2"/>
    <n v="5.9249999999999998"/>
    <n v="5.2249999999999996"/>
    <n v="5.4749999999999996"/>
    <n v="0"/>
    <n v="0"/>
    <n v="0.85"/>
    <n v="0.85"/>
    <n v="0"/>
    <n v="0"/>
    <n v="0"/>
    <n v="0"/>
    <n v="0"/>
    <n v="24.150000000000006"/>
    <n v="3"/>
    <n v="5.125"/>
    <n v="3"/>
    <n v="2.7"/>
    <n v="2.9750000000000001"/>
    <n v="2"/>
    <n v="1"/>
    <n v="0"/>
    <n v="0"/>
    <n v="0"/>
    <n v="0"/>
    <n v="0"/>
    <n v="0"/>
    <n v="0"/>
    <n v="19.8"/>
    <n v="0"/>
    <n v="0"/>
    <n v="0"/>
    <n v="7.85"/>
    <n v="8"/>
    <n v="6"/>
    <n v="10"/>
    <n v="4"/>
    <n v="2"/>
    <n v="0"/>
    <n v="0"/>
    <n v="0"/>
    <n v="0"/>
    <n v="0"/>
    <n v="37.85"/>
    <n v="0"/>
    <n v="0"/>
    <n v="0"/>
    <n v="0"/>
    <n v="0"/>
    <n v="0"/>
    <n v="0"/>
    <n v="0"/>
    <n v="0"/>
    <n v="0"/>
    <n v="0"/>
    <n v="0"/>
    <n v="0"/>
    <n v="0"/>
    <n v="0"/>
  </r>
  <r>
    <s v="Harlem Success  Academy Charter School 4"/>
    <n v="310300860923"/>
    <x v="1"/>
    <s v="84M386"/>
    <s v="SUNY"/>
    <n v="87.075000000000003"/>
    <n v="81.875"/>
    <n v="82.9"/>
    <n v="83.15"/>
    <n v="77.924999999999997"/>
    <n v="64"/>
    <n v="64"/>
    <n v="68"/>
    <n v="0"/>
    <n v="0"/>
    <n v="0"/>
    <n v="0"/>
    <n v="0"/>
    <n v="0"/>
    <n v="608.92499999999995"/>
    <n v="3"/>
    <n v="2"/>
    <n v="2"/>
    <n v="1"/>
    <n v="0"/>
    <n v="2"/>
    <n v="3"/>
    <n v="2"/>
    <n v="0"/>
    <n v="0"/>
    <n v="0"/>
    <n v="0"/>
    <n v="0"/>
    <n v="0"/>
    <n v="15"/>
    <n v="5"/>
    <n v="3.9750000000000001"/>
    <n v="0"/>
    <n v="0"/>
    <n v="1"/>
    <n v="1"/>
    <n v="0"/>
    <n v="0"/>
    <n v="0"/>
    <n v="0"/>
    <n v="0"/>
    <n v="0"/>
    <n v="0"/>
    <n v="0"/>
    <n v="10.975"/>
    <n v="0"/>
    <n v="0"/>
    <n v="5"/>
    <n v="11.925000000000001"/>
    <n v="7"/>
    <n v="6"/>
    <n v="9"/>
    <n v="10"/>
    <n v="0"/>
    <n v="0"/>
    <n v="0"/>
    <n v="0"/>
    <n v="0"/>
    <n v="0"/>
    <n v="48.924999999999997"/>
    <n v="0"/>
    <n v="0"/>
    <n v="0"/>
    <n v="0"/>
    <n v="0"/>
    <n v="0"/>
    <n v="0"/>
    <n v="0"/>
    <n v="0"/>
    <n v="0"/>
    <n v="0"/>
    <n v="0"/>
    <n v="0"/>
    <n v="0"/>
    <n v="0"/>
  </r>
  <r>
    <s v="ST. HOPE LEADERSHIP ACADEMY CHARTER"/>
    <n v="310500860928"/>
    <x v="1"/>
    <s v="84M388"/>
    <s v="DOE"/>
    <n v="0"/>
    <n v="0"/>
    <n v="0"/>
    <n v="0"/>
    <n v="0"/>
    <n v="0"/>
    <n v="119.488"/>
    <n v="109.682"/>
    <n v="76.39"/>
    <n v="0"/>
    <n v="0"/>
    <n v="0"/>
    <n v="0"/>
    <n v="0"/>
    <n v="305.56"/>
    <n v="0"/>
    <n v="0"/>
    <n v="0"/>
    <n v="0"/>
    <n v="0"/>
    <n v="0"/>
    <n v="3"/>
    <n v="4"/>
    <n v="2"/>
    <n v="0"/>
    <n v="0"/>
    <n v="0"/>
    <n v="0"/>
    <n v="0"/>
    <n v="9"/>
    <n v="0"/>
    <n v="0"/>
    <n v="0"/>
    <n v="0"/>
    <n v="0"/>
    <n v="0"/>
    <n v="1"/>
    <n v="0"/>
    <n v="0"/>
    <n v="0"/>
    <n v="0"/>
    <n v="0"/>
    <n v="0"/>
    <n v="0"/>
    <n v="1"/>
    <n v="0"/>
    <n v="0"/>
    <n v="0"/>
    <n v="0"/>
    <n v="0"/>
    <n v="0"/>
    <n v="22"/>
    <n v="25"/>
    <n v="10"/>
    <n v="0"/>
    <n v="0"/>
    <n v="0"/>
    <n v="0"/>
    <n v="0"/>
    <n v="57"/>
    <n v="0"/>
    <n v="0"/>
    <n v="0"/>
    <n v="0"/>
    <n v="0"/>
    <n v="0"/>
    <n v="0"/>
    <n v="0"/>
    <n v="0"/>
    <n v="0"/>
    <n v="0"/>
    <n v="0"/>
    <n v="0"/>
    <n v="0"/>
    <n v="0"/>
  </r>
  <r>
    <s v="THE EQUITY PROJECT CHARTER SCHOOL"/>
    <n v="310600860929"/>
    <x v="1"/>
    <s v="84M430"/>
    <s v="DOE"/>
    <n v="0"/>
    <n v="0"/>
    <n v="0"/>
    <n v="0"/>
    <n v="0"/>
    <n v="121.999"/>
    <n v="120.136"/>
    <n v="119.864"/>
    <n v="113.114"/>
    <n v="0"/>
    <n v="0"/>
    <n v="0"/>
    <n v="0"/>
    <n v="0"/>
    <n v="475.11300000000006"/>
    <n v="0"/>
    <n v="0"/>
    <n v="0"/>
    <n v="0"/>
    <n v="0"/>
    <n v="4"/>
    <n v="1"/>
    <n v="3"/>
    <n v="2"/>
    <n v="0"/>
    <n v="0"/>
    <n v="0"/>
    <n v="0"/>
    <n v="0"/>
    <n v="10"/>
    <n v="0"/>
    <n v="0"/>
    <n v="0"/>
    <n v="0"/>
    <n v="0"/>
    <n v="6.9539999999999997"/>
    <n v="2"/>
    <n v="4"/>
    <n v="5"/>
    <n v="0"/>
    <n v="0"/>
    <n v="0"/>
    <n v="0"/>
    <n v="0"/>
    <n v="17.954000000000001"/>
    <n v="0"/>
    <n v="0"/>
    <n v="0"/>
    <n v="0"/>
    <n v="0"/>
    <n v="18"/>
    <n v="18"/>
    <n v="12"/>
    <n v="15"/>
    <n v="0"/>
    <n v="0"/>
    <n v="0"/>
    <n v="0"/>
    <n v="0"/>
    <n v="63"/>
    <n v="0"/>
    <n v="0"/>
    <n v="0"/>
    <n v="0"/>
    <n v="0"/>
    <n v="0"/>
    <n v="0"/>
    <n v="0"/>
    <n v="0"/>
    <n v="0"/>
    <n v="0"/>
    <n v="0"/>
    <n v="0"/>
    <n v="0"/>
    <n v="0"/>
  </r>
  <r>
    <s v="RENAISSANCE CHARTER HS FOR INNOVATION"/>
    <n v="310400860968"/>
    <x v="1"/>
    <s v="84M433"/>
    <s v="DOE"/>
    <n v="0"/>
    <n v="0"/>
    <n v="0"/>
    <n v="0"/>
    <n v="0"/>
    <n v="0"/>
    <n v="0"/>
    <n v="0"/>
    <n v="0"/>
    <n v="126.6"/>
    <n v="119.075"/>
    <n v="110.97499999999999"/>
    <n v="103.97499999999999"/>
    <n v="0"/>
    <n v="460.625"/>
    <n v="0"/>
    <n v="0"/>
    <n v="0"/>
    <n v="0"/>
    <n v="0"/>
    <n v="0"/>
    <n v="0"/>
    <n v="0"/>
    <n v="0"/>
    <n v="1.0249999999999999"/>
    <n v="1"/>
    <n v="0"/>
    <n v="0"/>
    <n v="0"/>
    <n v="2.0249999999999999"/>
    <n v="0"/>
    <n v="0"/>
    <n v="0"/>
    <n v="0"/>
    <n v="0"/>
    <n v="0"/>
    <n v="0"/>
    <n v="0"/>
    <n v="0"/>
    <n v="5.0750000000000002"/>
    <n v="1.95"/>
    <n v="1"/>
    <n v="0"/>
    <n v="0"/>
    <n v="8.0250000000000004"/>
    <n v="0"/>
    <n v="0"/>
    <n v="0"/>
    <n v="0"/>
    <n v="0"/>
    <n v="0"/>
    <n v="0"/>
    <n v="0"/>
    <n v="0"/>
    <n v="44.924999999999997"/>
    <n v="37.1"/>
    <n v="40.049999999999997"/>
    <n v="28"/>
    <n v="0"/>
    <n v="150.07499999999999"/>
    <n v="0"/>
    <n v="0"/>
    <n v="0"/>
    <n v="0"/>
    <n v="0"/>
    <n v="0"/>
    <n v="0"/>
    <n v="0"/>
    <n v="0"/>
    <n v="0"/>
    <n v="0"/>
    <n v="0"/>
    <n v="0"/>
    <n v="0"/>
    <n v="0"/>
  </r>
  <r>
    <s v="INWOOD ACADEMY FOR LEADERSHIP CHARTER"/>
    <n v="310600860966"/>
    <x v="1"/>
    <s v="84M478"/>
    <s v="DOE"/>
    <n v="0"/>
    <n v="0"/>
    <n v="0"/>
    <n v="0"/>
    <n v="0"/>
    <n v="103"/>
    <n v="124"/>
    <n v="124"/>
    <n v="129"/>
    <n v="118"/>
    <n v="105"/>
    <n v="0"/>
    <n v="0"/>
    <n v="0"/>
    <n v="703"/>
    <n v="0"/>
    <n v="0"/>
    <n v="0"/>
    <n v="0"/>
    <n v="0"/>
    <n v="4"/>
    <n v="3"/>
    <n v="4"/>
    <n v="0"/>
    <n v="0"/>
    <n v="3"/>
    <n v="0"/>
    <n v="0"/>
    <n v="0"/>
    <n v="14"/>
    <n v="0"/>
    <n v="0"/>
    <n v="0"/>
    <n v="0"/>
    <n v="0"/>
    <n v="3"/>
    <n v="6"/>
    <n v="11"/>
    <n v="11"/>
    <n v="13"/>
    <n v="4"/>
    <n v="0"/>
    <n v="0"/>
    <n v="0"/>
    <n v="48"/>
    <n v="0"/>
    <n v="0"/>
    <n v="0"/>
    <n v="0"/>
    <n v="0"/>
    <n v="10"/>
    <n v="13"/>
    <n v="12"/>
    <n v="15"/>
    <n v="13"/>
    <n v="5"/>
    <n v="0"/>
    <n v="0"/>
    <n v="0"/>
    <n v="68"/>
    <n v="0"/>
    <n v="0"/>
    <n v="0"/>
    <n v="0"/>
    <n v="0"/>
    <n v="0"/>
    <n v="0"/>
    <n v="0"/>
    <n v="0"/>
    <n v="0"/>
    <n v="0"/>
    <n v="0"/>
    <n v="0"/>
    <n v="0"/>
    <n v="0"/>
  </r>
  <r>
    <s v="DEMOCRACY PREP HARLEM CHARTER SCHOOL"/>
    <n v="310500860989"/>
    <x v="1"/>
    <s v="84M481"/>
    <s v="DOE"/>
    <n v="63.45"/>
    <n v="94.25"/>
    <n v="101.25"/>
    <n v="0"/>
    <n v="0"/>
    <n v="0"/>
    <n v="81.075000000000003"/>
    <n v="107.825"/>
    <n v="105.45"/>
    <n v="109.9"/>
    <n v="67.900000000000006"/>
    <n v="71"/>
    <n v="0"/>
    <n v="0"/>
    <n v="802.09999999999991"/>
    <n v="6"/>
    <n v="16"/>
    <n v="8"/>
    <n v="0"/>
    <n v="0"/>
    <n v="0"/>
    <n v="15.975"/>
    <n v="0.05"/>
    <n v="20"/>
    <n v="5.9249999999999998"/>
    <n v="0"/>
    <n v="1"/>
    <n v="0"/>
    <n v="0"/>
    <n v="72.95"/>
    <n v="0"/>
    <n v="1"/>
    <n v="0"/>
    <n v="0"/>
    <n v="0"/>
    <n v="0"/>
    <n v="0"/>
    <n v="14"/>
    <n v="2"/>
    <n v="9.9499999999999993"/>
    <n v="6"/>
    <n v="0"/>
    <n v="0"/>
    <n v="0"/>
    <n v="32.950000000000003"/>
    <n v="0"/>
    <n v="0"/>
    <n v="0"/>
    <n v="0"/>
    <n v="0"/>
    <n v="0"/>
    <n v="0"/>
    <n v="8"/>
    <n v="0"/>
    <n v="0"/>
    <n v="0"/>
    <n v="0"/>
    <n v="0"/>
    <n v="0"/>
    <n v="8"/>
    <n v="0"/>
    <n v="0"/>
    <n v="0"/>
    <n v="0"/>
    <n v="0"/>
    <n v="0"/>
    <n v="0"/>
    <n v="0"/>
    <n v="0"/>
    <n v="0"/>
    <n v="0"/>
    <n v="0"/>
    <n v="0"/>
    <n v="0"/>
    <n v="0"/>
  </r>
  <r>
    <s v="Harlem Success Academy Charter School 5"/>
    <n v="310500860979"/>
    <x v="1"/>
    <s v="84M482"/>
    <s v="SUNY"/>
    <n v="93.7"/>
    <n v="83.974999999999994"/>
    <n v="89.875"/>
    <n v="87.174999999999997"/>
    <n v="81.95"/>
    <n v="89"/>
    <n v="68.224999999999994"/>
    <n v="0"/>
    <n v="0"/>
    <n v="0"/>
    <n v="0"/>
    <n v="0"/>
    <n v="0"/>
    <n v="0"/>
    <n v="593.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NEW YORK FRENCH AMERICAN CHARTER"/>
    <n v="310300860963"/>
    <x v="1"/>
    <s v="84M483"/>
    <s v="DOE"/>
    <n v="43.125"/>
    <n v="51.274999999999999"/>
    <n v="43.25"/>
    <n v="40.325000000000003"/>
    <n v="42.3"/>
    <n v="36.225000000000001"/>
    <n v="2.5000000000000001E-2"/>
    <n v="0"/>
    <n v="0"/>
    <n v="0"/>
    <n v="0"/>
    <n v="0"/>
    <n v="0"/>
    <n v="0"/>
    <n v="256.52500000000003"/>
    <n v="0"/>
    <n v="2.95"/>
    <n v="1.0249999999999999"/>
    <n v="0"/>
    <n v="0"/>
    <n v="0"/>
    <n v="0"/>
    <n v="0"/>
    <n v="0"/>
    <n v="0"/>
    <n v="0"/>
    <n v="0"/>
    <n v="0"/>
    <n v="0"/>
    <n v="3.9750000000000001"/>
    <n v="0"/>
    <n v="0"/>
    <n v="1"/>
    <n v="0"/>
    <n v="0"/>
    <n v="0"/>
    <n v="0"/>
    <n v="0"/>
    <n v="0"/>
    <n v="0"/>
    <n v="0"/>
    <n v="0"/>
    <n v="0"/>
    <n v="0"/>
    <n v="1"/>
    <n v="1"/>
    <n v="0"/>
    <n v="4"/>
    <n v="3"/>
    <n v="5.0250000000000004"/>
    <n v="4"/>
    <n v="0"/>
    <n v="0"/>
    <n v="0"/>
    <n v="0"/>
    <n v="0"/>
    <n v="0"/>
    <n v="0"/>
    <n v="0"/>
    <n v="17.024999999999999"/>
    <n v="0"/>
    <n v="0"/>
    <n v="0"/>
    <n v="0"/>
    <n v="0"/>
    <n v="0"/>
    <n v="0"/>
    <n v="0"/>
    <n v="0"/>
    <n v="0"/>
    <n v="0"/>
    <n v="0"/>
    <n v="0"/>
    <n v="0"/>
    <n v="0"/>
  </r>
  <r>
    <s v="East Harlem Scholars Academy Charter School"/>
    <n v="310400860995"/>
    <x v="1"/>
    <s v="84M518"/>
    <s v="SUNY"/>
    <n v="55.854999999999997"/>
    <n v="54.195999999999998"/>
    <n v="55.097999999999999"/>
    <n v="57.976999999999997"/>
    <n v="52.759"/>
    <n v="51.195999999999998"/>
    <n v="0"/>
    <n v="0"/>
    <n v="0"/>
    <n v="0"/>
    <n v="0"/>
    <n v="0"/>
    <n v="0"/>
    <n v="0"/>
    <n v="327.08100000000002"/>
    <n v="2"/>
    <n v="2"/>
    <n v="5"/>
    <n v="3"/>
    <n v="2"/>
    <n v="3"/>
    <n v="0"/>
    <n v="0"/>
    <n v="0"/>
    <n v="0"/>
    <n v="0"/>
    <n v="0"/>
    <n v="0"/>
    <n v="0"/>
    <n v="17"/>
    <n v="0"/>
    <n v="1"/>
    <n v="0"/>
    <n v="0"/>
    <n v="2"/>
    <n v="2"/>
    <n v="0"/>
    <n v="0"/>
    <n v="0"/>
    <n v="0"/>
    <n v="0"/>
    <n v="0"/>
    <n v="0"/>
    <n v="0"/>
    <n v="5"/>
    <n v="7.9509999999999996"/>
    <n v="6"/>
    <n v="10"/>
    <n v="10.901999999999999"/>
    <n v="8"/>
    <n v="10"/>
    <n v="0"/>
    <n v="0"/>
    <n v="0"/>
    <n v="0"/>
    <n v="0"/>
    <n v="0"/>
    <n v="0"/>
    <n v="0"/>
    <n v="52.853000000000002"/>
    <n v="0"/>
    <n v="0"/>
    <n v="0"/>
    <n v="0"/>
    <n v="0"/>
    <n v="0"/>
    <n v="0"/>
    <n v="0"/>
    <n v="0"/>
    <n v="0"/>
    <n v="0"/>
    <n v="0"/>
    <n v="0"/>
    <n v="0"/>
    <n v="0"/>
  </r>
  <r>
    <s v="Broome Street Academy Charter High School"/>
    <n v="310200860992"/>
    <x v="1"/>
    <s v="84M522"/>
    <s v="SUNY"/>
    <n v="0"/>
    <n v="0"/>
    <n v="0"/>
    <n v="0"/>
    <n v="0"/>
    <n v="0"/>
    <n v="0"/>
    <n v="0"/>
    <n v="0"/>
    <n v="92.125"/>
    <n v="78.8"/>
    <n v="67.95"/>
    <n v="76.924999999999997"/>
    <n v="0"/>
    <n v="315.8"/>
    <n v="0"/>
    <n v="0"/>
    <n v="0"/>
    <n v="0"/>
    <n v="0"/>
    <n v="0"/>
    <n v="0"/>
    <n v="0"/>
    <n v="0"/>
    <n v="2"/>
    <n v="0"/>
    <n v="0"/>
    <n v="0"/>
    <n v="0"/>
    <n v="2"/>
    <n v="0"/>
    <n v="0"/>
    <n v="0"/>
    <n v="0"/>
    <n v="0"/>
    <n v="0"/>
    <n v="0"/>
    <n v="0"/>
    <n v="0"/>
    <n v="9"/>
    <n v="7.95"/>
    <n v="6"/>
    <n v="6"/>
    <n v="0"/>
    <n v="28.95"/>
    <n v="0"/>
    <n v="0"/>
    <n v="0"/>
    <n v="0"/>
    <n v="0"/>
    <n v="0"/>
    <n v="0"/>
    <n v="0"/>
    <n v="0"/>
    <n v="13"/>
    <n v="8"/>
    <n v="11"/>
    <n v="7"/>
    <n v="0"/>
    <n v="39"/>
    <n v="0"/>
    <n v="0"/>
    <n v="0"/>
    <n v="0"/>
    <n v="0"/>
    <n v="0"/>
    <n v="0"/>
    <n v="0"/>
    <n v="0"/>
    <n v="0"/>
    <n v="0"/>
    <n v="0"/>
    <n v="0"/>
    <n v="0"/>
    <n v="0"/>
  </r>
  <r>
    <s v="Upper West Success Academy Charter School"/>
    <n v="310300861008"/>
    <x v="1"/>
    <s v="84M523"/>
    <s v="SUNY"/>
    <n v="89.05"/>
    <n v="82.825000000000003"/>
    <n v="113.8"/>
    <n v="84.025000000000006"/>
    <n v="96.8"/>
    <n v="60"/>
    <n v="0"/>
    <n v="0"/>
    <n v="0"/>
    <n v="0"/>
    <n v="0"/>
    <n v="0"/>
    <n v="0"/>
    <n v="0"/>
    <n v="526.5"/>
    <n v="3"/>
    <n v="2"/>
    <n v="1"/>
    <n v="5"/>
    <n v="3"/>
    <n v="1"/>
    <n v="0"/>
    <n v="0"/>
    <n v="0"/>
    <n v="0"/>
    <n v="0"/>
    <n v="0"/>
    <n v="0"/>
    <n v="0"/>
    <n v="15"/>
    <n v="6"/>
    <n v="1"/>
    <n v="0"/>
    <n v="0"/>
    <n v="0"/>
    <n v="0"/>
    <n v="0"/>
    <n v="0"/>
    <n v="0"/>
    <n v="0"/>
    <n v="0"/>
    <n v="0"/>
    <n v="0"/>
    <n v="0"/>
    <n v="7"/>
    <n v="0"/>
    <n v="6"/>
    <n v="17.925000000000001"/>
    <n v="6.9249999999999998"/>
    <n v="11.875"/>
    <n v="4"/>
    <n v="0"/>
    <n v="0"/>
    <n v="0"/>
    <n v="0"/>
    <n v="0"/>
    <n v="0"/>
    <n v="0"/>
    <n v="0"/>
    <n v="46.725000000000001"/>
    <n v="0"/>
    <n v="0"/>
    <n v="0"/>
    <n v="0"/>
    <n v="0"/>
    <n v="0"/>
    <n v="0"/>
    <n v="0"/>
    <n v="0"/>
    <n v="0"/>
    <n v="0"/>
    <n v="0"/>
    <n v="0"/>
    <n v="0"/>
    <n v="0"/>
  </r>
  <r>
    <s v="SISULU CHILDREN'S ACADEMY"/>
    <n v="310300860804"/>
    <x v="1"/>
    <s v="84M702"/>
    <s v="SUNY"/>
    <n v="28.15"/>
    <n v="31.024999999999999"/>
    <n v="29.125"/>
    <n v="58.975000000000001"/>
    <n v="53.15"/>
    <n v="41.1"/>
    <n v="0"/>
    <n v="0"/>
    <n v="0"/>
    <n v="0"/>
    <n v="0"/>
    <n v="0"/>
    <n v="0"/>
    <n v="0"/>
    <n v="241.52500000000001"/>
    <n v="1"/>
    <n v="3"/>
    <n v="4"/>
    <n v="4"/>
    <n v="7"/>
    <n v="0"/>
    <n v="0"/>
    <n v="0"/>
    <n v="0"/>
    <n v="0"/>
    <n v="0"/>
    <n v="0"/>
    <n v="0"/>
    <n v="0"/>
    <n v="19"/>
    <n v="0"/>
    <n v="0"/>
    <n v="0"/>
    <n v="0"/>
    <n v="0"/>
    <n v="0"/>
    <n v="0"/>
    <n v="0"/>
    <n v="0"/>
    <n v="0"/>
    <n v="0"/>
    <n v="0"/>
    <n v="0"/>
    <n v="0"/>
    <n v="0"/>
    <n v="0"/>
    <n v="0"/>
    <n v="0"/>
    <n v="8.9499999999999993"/>
    <n v="0"/>
    <n v="4"/>
    <n v="0"/>
    <n v="0"/>
    <n v="0"/>
    <n v="0"/>
    <n v="0"/>
    <n v="0"/>
    <n v="0"/>
    <n v="0"/>
    <n v="12.95"/>
    <n v="0"/>
    <n v="0"/>
    <n v="0"/>
    <n v="0"/>
    <n v="0"/>
    <n v="0"/>
    <n v="0"/>
    <n v="0"/>
    <n v="0"/>
    <n v="0"/>
    <n v="0"/>
    <n v="0"/>
    <n v="0"/>
    <n v="0"/>
    <n v="0"/>
  </r>
  <r>
    <s v="HARBOR SCIENCE &amp; ARTS CHART SCH"/>
    <n v="310400860812"/>
    <x v="1"/>
    <s v="84M704"/>
    <s v="SUNY"/>
    <n v="20.9"/>
    <n v="28.15"/>
    <n v="21.975000000000001"/>
    <n v="29"/>
    <n v="27.125"/>
    <n v="23"/>
    <n v="33"/>
    <n v="33.049999999999997"/>
    <n v="26.05"/>
    <n v="0"/>
    <n v="0"/>
    <n v="0"/>
    <n v="0"/>
    <n v="0"/>
    <n v="242.25"/>
    <n v="3"/>
    <n v="4"/>
    <n v="3"/>
    <n v="5"/>
    <n v="6"/>
    <n v="2"/>
    <n v="2"/>
    <n v="2"/>
    <n v="0"/>
    <n v="0"/>
    <n v="0"/>
    <n v="0"/>
    <n v="0"/>
    <n v="0"/>
    <n v="27"/>
    <n v="0"/>
    <n v="0"/>
    <n v="1"/>
    <n v="0"/>
    <n v="1"/>
    <n v="0"/>
    <n v="7"/>
    <n v="6"/>
    <n v="4"/>
    <n v="0"/>
    <n v="0"/>
    <n v="0"/>
    <n v="0"/>
    <n v="0"/>
    <n v="19"/>
    <n v="0"/>
    <n v="0"/>
    <n v="0"/>
    <n v="0"/>
    <n v="0"/>
    <n v="0"/>
    <n v="0"/>
    <n v="0"/>
    <n v="0"/>
    <n v="0"/>
    <n v="0"/>
    <n v="0"/>
    <n v="0"/>
    <n v="0"/>
    <n v="0"/>
    <n v="0"/>
    <n v="0"/>
    <n v="0"/>
    <n v="0"/>
    <n v="0"/>
    <n v="0"/>
    <n v="0"/>
    <n v="0"/>
    <n v="0"/>
    <n v="0"/>
    <n v="0"/>
    <n v="0"/>
    <n v="0"/>
    <n v="0"/>
    <n v="0"/>
  </r>
  <r>
    <s v="AMBER CHARTER SCHOOL INC"/>
    <n v="310400860806"/>
    <x v="1"/>
    <s v="84M705"/>
    <s v="SUNY"/>
    <n v="97.075000000000003"/>
    <n v="103"/>
    <n v="84"/>
    <n v="79"/>
    <n v="72"/>
    <n v="46"/>
    <n v="0"/>
    <n v="0"/>
    <n v="0"/>
    <n v="0"/>
    <n v="0"/>
    <n v="0"/>
    <n v="0"/>
    <n v="0"/>
    <n v="481.07499999999999"/>
    <n v="6.95"/>
    <n v="14"/>
    <n v="16"/>
    <n v="10"/>
    <n v="13"/>
    <n v="6"/>
    <n v="0"/>
    <n v="0"/>
    <n v="0"/>
    <n v="0"/>
    <n v="0"/>
    <n v="0"/>
    <n v="0"/>
    <n v="0"/>
    <n v="65.95"/>
    <n v="1"/>
    <n v="0"/>
    <n v="0"/>
    <n v="0"/>
    <n v="0"/>
    <n v="0"/>
    <n v="0"/>
    <n v="0"/>
    <n v="0"/>
    <n v="0"/>
    <n v="0"/>
    <n v="0"/>
    <n v="0"/>
    <n v="0"/>
    <n v="1"/>
    <n v="0"/>
    <n v="0"/>
    <n v="0"/>
    <n v="0"/>
    <n v="0"/>
    <n v="0"/>
    <n v="0"/>
    <n v="0"/>
    <n v="0"/>
    <n v="0"/>
    <n v="0"/>
    <n v="0"/>
    <n v="0"/>
    <n v="0"/>
    <n v="0"/>
    <n v="0"/>
    <n v="0"/>
    <n v="0"/>
    <n v="0"/>
    <n v="0"/>
    <n v="0"/>
    <n v="0"/>
    <n v="0"/>
    <n v="0"/>
    <n v="0"/>
    <n v="0"/>
    <n v="0"/>
    <n v="0"/>
    <n v="0"/>
    <n v="0"/>
  </r>
  <r>
    <s v="JOHN V. LINDAY WILDCAT CHARTER SCH."/>
    <n v="310200860819"/>
    <x v="1"/>
    <s v="84M707"/>
    <s v="DOE"/>
    <n v="0"/>
    <n v="0"/>
    <n v="0"/>
    <n v="0"/>
    <n v="0"/>
    <n v="0"/>
    <n v="0"/>
    <n v="0"/>
    <n v="0"/>
    <n v="193.02500000000001"/>
    <n v="74.174999999999997"/>
    <n v="160.05000000000001"/>
    <n v="69.125"/>
    <n v="0"/>
    <n v="496.375"/>
    <n v="0"/>
    <n v="0"/>
    <n v="0"/>
    <n v="0"/>
    <n v="0"/>
    <n v="0"/>
    <n v="0"/>
    <n v="0"/>
    <n v="0"/>
    <n v="2"/>
    <n v="0"/>
    <n v="1"/>
    <n v="3"/>
    <n v="0"/>
    <n v="6"/>
    <n v="0"/>
    <n v="0"/>
    <n v="0"/>
    <n v="0"/>
    <n v="0"/>
    <n v="0"/>
    <n v="0"/>
    <n v="0"/>
    <n v="0"/>
    <n v="48"/>
    <n v="9.0500000000000007"/>
    <n v="36.9"/>
    <n v="10"/>
    <n v="0"/>
    <n v="103.94999999999999"/>
    <n v="0"/>
    <n v="0"/>
    <n v="0"/>
    <n v="0"/>
    <n v="0"/>
    <n v="0"/>
    <n v="0"/>
    <n v="0"/>
    <n v="0"/>
    <n v="0"/>
    <n v="0"/>
    <n v="0"/>
    <n v="0"/>
    <n v="0"/>
    <n v="0"/>
    <n v="0"/>
    <n v="0"/>
    <n v="0"/>
    <n v="0"/>
    <n v="0"/>
    <n v="0"/>
    <n v="0"/>
    <n v="0"/>
    <n v="0"/>
    <n v="0"/>
    <n v="0"/>
    <n v="0"/>
    <n v="0"/>
    <n v="0"/>
    <n v="0"/>
  </r>
  <r>
    <s v="HARLEM DAY CHARTER SCHOOL"/>
    <n v="310400860840"/>
    <x v="1"/>
    <s v="84M708"/>
    <s v="SUNY"/>
    <n v="54.05"/>
    <n v="57.024999999999999"/>
    <n v="85"/>
    <n v="87.05"/>
    <n v="55.975000000000001"/>
    <n v="57.975000000000001"/>
    <n v="90.25"/>
    <n v="102.925"/>
    <n v="86.125"/>
    <n v="0"/>
    <n v="0"/>
    <n v="0"/>
    <n v="0"/>
    <n v="0"/>
    <n v="676.375"/>
    <n v="3"/>
    <n v="3"/>
    <n v="7"/>
    <n v="8"/>
    <n v="5.0999999999999996"/>
    <n v="6"/>
    <n v="2.1"/>
    <n v="15.95"/>
    <n v="17.149999999999999"/>
    <n v="0"/>
    <n v="0"/>
    <n v="0"/>
    <n v="0"/>
    <n v="0"/>
    <n v="67.300000000000011"/>
    <n v="4"/>
    <n v="3"/>
    <n v="3"/>
    <n v="5"/>
    <n v="3"/>
    <n v="3"/>
    <n v="20.95"/>
    <n v="0"/>
    <n v="2"/>
    <n v="0"/>
    <n v="0"/>
    <n v="0"/>
    <n v="0"/>
    <n v="0"/>
    <n v="43.95"/>
    <n v="0"/>
    <n v="0"/>
    <n v="0"/>
    <n v="1"/>
    <n v="0"/>
    <n v="2"/>
    <n v="0"/>
    <n v="8"/>
    <n v="0"/>
    <n v="0"/>
    <n v="0"/>
    <n v="0"/>
    <n v="0"/>
    <n v="0"/>
    <n v="11"/>
    <n v="0"/>
    <n v="0"/>
    <n v="0"/>
    <n v="0"/>
    <n v="0"/>
    <n v="0"/>
    <n v="0"/>
    <n v="0"/>
    <n v="0"/>
    <n v="0"/>
    <n v="0"/>
    <n v="0"/>
    <n v="0"/>
    <n v="0"/>
    <n v="0"/>
  </r>
  <r>
    <s v="EAST HARLEM VILLAGE"/>
    <n v="310500860848"/>
    <x v="1"/>
    <s v="84M709"/>
    <s v="SUNY"/>
    <n v="121.9"/>
    <n v="117"/>
    <n v="92"/>
    <n v="79"/>
    <n v="0"/>
    <n v="72"/>
    <n v="63"/>
    <n v="70"/>
    <n v="52"/>
    <n v="42.05"/>
    <n v="62"/>
    <n v="55"/>
    <n v="47"/>
    <n v="0"/>
    <n v="872.94999999999993"/>
    <n v="3"/>
    <n v="5"/>
    <n v="11"/>
    <n v="2"/>
    <n v="0"/>
    <n v="0"/>
    <n v="3"/>
    <n v="1"/>
    <n v="2"/>
    <n v="0"/>
    <n v="2"/>
    <n v="0"/>
    <n v="2"/>
    <n v="0"/>
    <n v="31"/>
    <n v="0"/>
    <n v="0"/>
    <n v="0"/>
    <n v="1"/>
    <n v="0"/>
    <n v="5"/>
    <n v="4"/>
    <n v="0"/>
    <n v="7"/>
    <n v="2"/>
    <n v="6"/>
    <n v="10"/>
    <n v="5"/>
    <n v="0"/>
    <n v="40"/>
    <n v="5"/>
    <n v="11"/>
    <n v="5"/>
    <n v="5"/>
    <n v="0"/>
    <n v="8"/>
    <n v="9"/>
    <n v="8"/>
    <n v="2"/>
    <n v="9"/>
    <n v="4"/>
    <n v="0"/>
    <n v="0"/>
    <n v="0"/>
    <n v="66"/>
    <n v="0"/>
    <n v="0"/>
    <n v="0"/>
    <n v="0"/>
    <n v="0"/>
    <n v="0"/>
    <n v="0"/>
    <n v="0"/>
    <n v="0"/>
    <n v="0"/>
    <n v="0"/>
    <n v="0"/>
    <n v="0"/>
    <n v="0"/>
    <n v="0"/>
  </r>
  <r>
    <s v="KIPP Star Academy Charter School"/>
    <n v="310500860858"/>
    <x v="1"/>
    <s v="84M726"/>
    <s v="SED"/>
    <n v="81.95"/>
    <n v="92.15"/>
    <n v="0"/>
    <n v="0"/>
    <n v="0"/>
    <n v="65.224999999999994"/>
    <n v="81.2"/>
    <n v="74.174999999999997"/>
    <n v="84.075000000000003"/>
    <n v="62.05"/>
    <n v="69.05"/>
    <n v="59"/>
    <n v="57.024999999999999"/>
    <n v="0"/>
    <n v="725.9"/>
    <n v="1"/>
    <n v="4"/>
    <n v="0"/>
    <n v="0"/>
    <n v="0"/>
    <n v="10"/>
    <n v="1"/>
    <n v="1"/>
    <n v="1"/>
    <n v="3"/>
    <n v="1"/>
    <n v="1"/>
    <n v="2"/>
    <n v="0"/>
    <n v="25"/>
    <n v="5.0750000000000002"/>
    <n v="0"/>
    <n v="0"/>
    <n v="0"/>
    <n v="0"/>
    <n v="7"/>
    <n v="5"/>
    <n v="5"/>
    <n v="10"/>
    <n v="9.0500000000000007"/>
    <n v="11"/>
    <n v="12"/>
    <n v="14"/>
    <n v="0"/>
    <n v="78.125"/>
    <n v="7"/>
    <n v="12"/>
    <n v="0"/>
    <n v="0"/>
    <n v="0"/>
    <n v="4"/>
    <n v="10"/>
    <n v="17"/>
    <n v="13"/>
    <n v="2"/>
    <n v="3"/>
    <n v="1"/>
    <n v="0"/>
    <n v="0"/>
    <n v="69"/>
    <n v="0"/>
    <n v="0"/>
    <n v="0"/>
    <n v="0"/>
    <n v="0"/>
    <n v="0"/>
    <n v="0"/>
    <n v="0"/>
    <n v="0"/>
    <n v="0"/>
    <n v="0"/>
    <n v="0"/>
    <n v="0"/>
    <n v="0"/>
    <n v="0"/>
  </r>
  <r>
    <s v="FUTURE, LEADERS INSTITUTE CHARTER"/>
    <n v="310300860881"/>
    <x v="1"/>
    <s v="84M861"/>
    <s v="DOE"/>
    <n v="43.375"/>
    <n v="50"/>
    <n v="47.25"/>
    <n v="52.15"/>
    <n v="45.075000000000003"/>
    <n v="42.15"/>
    <n v="39.975000000000001"/>
    <n v="43.15"/>
    <n v="35.049999999999997"/>
    <n v="0"/>
    <n v="0"/>
    <n v="0"/>
    <n v="0"/>
    <n v="0"/>
    <n v="398.17500000000001"/>
    <n v="0"/>
    <n v="0"/>
    <n v="0"/>
    <n v="0"/>
    <n v="0"/>
    <n v="0"/>
    <n v="0"/>
    <n v="0"/>
    <n v="0"/>
    <n v="0"/>
    <n v="0"/>
    <n v="0"/>
    <n v="0"/>
    <n v="0"/>
    <n v="0"/>
    <n v="0"/>
    <n v="0"/>
    <n v="0"/>
    <n v="2"/>
    <n v="2"/>
    <n v="1"/>
    <n v="1"/>
    <n v="7"/>
    <n v="2"/>
    <n v="0"/>
    <n v="0"/>
    <n v="0"/>
    <n v="0"/>
    <n v="0"/>
    <n v="15"/>
    <n v="0"/>
    <n v="0"/>
    <n v="0"/>
    <n v="0"/>
    <n v="0"/>
    <n v="0"/>
    <n v="0"/>
    <n v="0"/>
    <n v="0"/>
    <n v="0"/>
    <n v="0"/>
    <n v="0"/>
    <n v="0"/>
    <n v="0"/>
    <n v="0"/>
    <n v="0"/>
    <n v="0"/>
    <n v="0"/>
    <n v="0"/>
    <n v="0"/>
    <n v="0"/>
    <n v="0"/>
    <n v="0"/>
    <n v="0"/>
    <n v="0"/>
    <n v="0"/>
    <n v="0"/>
    <n v="0"/>
    <n v="0"/>
    <n v="0"/>
  </r>
  <r>
    <s v="CENTRAL QUEENS ACADEMY CHARTER SCHOOL"/>
    <n v="342400861025"/>
    <x v="2"/>
    <s v="84Q083"/>
    <s v="SUNY"/>
    <n v="0"/>
    <n v="0"/>
    <n v="0"/>
    <n v="0"/>
    <n v="0"/>
    <n v="106.9"/>
    <n v="101.77500000000001"/>
    <n v="100"/>
    <n v="95.95"/>
    <n v="0"/>
    <n v="0"/>
    <n v="0"/>
    <n v="0"/>
    <n v="0"/>
    <n v="404.625"/>
    <n v="0"/>
    <n v="0"/>
    <n v="0"/>
    <n v="0"/>
    <n v="0"/>
    <n v="1"/>
    <n v="0"/>
    <n v="1"/>
    <n v="0"/>
    <n v="0"/>
    <n v="0"/>
    <n v="0"/>
    <n v="0"/>
    <n v="0"/>
    <n v="2"/>
    <n v="0"/>
    <n v="0"/>
    <n v="0"/>
    <n v="0"/>
    <n v="0"/>
    <n v="1.95"/>
    <n v="0"/>
    <n v="10.074999999999999"/>
    <n v="11"/>
    <n v="0"/>
    <n v="0"/>
    <n v="0"/>
    <n v="0"/>
    <n v="0"/>
    <n v="23.024999999999999"/>
    <n v="0"/>
    <n v="0"/>
    <n v="0"/>
    <n v="0"/>
    <n v="0"/>
    <n v="8"/>
    <n v="18"/>
    <n v="0"/>
    <n v="0"/>
    <n v="0"/>
    <n v="0"/>
    <n v="0"/>
    <n v="0"/>
    <n v="0"/>
    <n v="26"/>
    <n v="0"/>
    <n v="0"/>
    <n v="0"/>
    <n v="0"/>
    <n v="0"/>
    <n v="0"/>
    <n v="0"/>
    <n v="0"/>
    <n v="0"/>
    <n v="0"/>
    <n v="0"/>
    <n v="0"/>
    <n v="0"/>
    <n v="0"/>
    <n v="0"/>
  </r>
  <r>
    <s v="PENNINSULA PREPARATORY ACADEMY"/>
    <n v="342700860869"/>
    <x v="2"/>
    <s v="84Q170"/>
    <s v="DOE"/>
    <n v="58.05"/>
    <n v="56"/>
    <n v="54"/>
    <n v="52.1"/>
    <n v="49.05"/>
    <n v="45.05"/>
    <n v="0"/>
    <n v="0"/>
    <n v="0"/>
    <n v="0"/>
    <n v="0"/>
    <n v="0"/>
    <n v="0"/>
    <n v="0"/>
    <n v="314.25"/>
    <n v="0"/>
    <n v="0"/>
    <n v="0.97499999999999998"/>
    <n v="1.95"/>
    <n v="0"/>
    <n v="0.97499999999999998"/>
    <n v="0"/>
    <n v="0"/>
    <n v="0"/>
    <n v="0"/>
    <n v="0"/>
    <n v="0"/>
    <n v="0"/>
    <n v="0"/>
    <n v="3.9"/>
    <n v="0"/>
    <n v="0"/>
    <n v="0"/>
    <n v="0"/>
    <n v="0"/>
    <n v="2.9249999999999998"/>
    <n v="0"/>
    <n v="0"/>
    <n v="0"/>
    <n v="0"/>
    <n v="0"/>
    <n v="0"/>
    <n v="0"/>
    <n v="0"/>
    <n v="2.9249999999999998"/>
    <n v="6.75"/>
    <n v="3.8250000000000002"/>
    <n v="6.8250000000000002"/>
    <n v="5.85"/>
    <n v="3.9"/>
    <n v="0.97499999999999998"/>
    <n v="0"/>
    <n v="0"/>
    <n v="0"/>
    <n v="0"/>
    <n v="0"/>
    <n v="0"/>
    <n v="0"/>
    <n v="0"/>
    <n v="28.125"/>
    <n v="0"/>
    <n v="0"/>
    <n v="0"/>
    <n v="0"/>
    <n v="0"/>
    <n v="0"/>
    <n v="0"/>
    <n v="0"/>
    <n v="0"/>
    <n v="0"/>
    <n v="0"/>
    <n v="0"/>
    <n v="0"/>
    <n v="0"/>
    <n v="0"/>
  </r>
  <r>
    <s v="Middle Village  Prep Charter School"/>
    <n v="342400861048"/>
    <x v="2"/>
    <s v="84Q298"/>
    <s v="SUNY"/>
    <n v="0"/>
    <n v="0"/>
    <n v="0"/>
    <n v="0"/>
    <n v="0"/>
    <n v="0"/>
    <n v="148.9"/>
    <n v="112"/>
    <n v="108"/>
    <n v="0"/>
    <n v="0"/>
    <n v="0"/>
    <n v="0"/>
    <n v="0"/>
    <n v="368.9"/>
    <n v="0"/>
    <n v="0"/>
    <n v="0"/>
    <n v="0"/>
    <n v="0"/>
    <n v="0"/>
    <n v="4"/>
    <n v="3"/>
    <n v="3"/>
    <n v="0"/>
    <n v="0"/>
    <n v="0"/>
    <n v="0"/>
    <n v="0"/>
    <n v="10"/>
    <n v="0"/>
    <n v="0"/>
    <n v="0"/>
    <n v="0"/>
    <n v="0"/>
    <n v="0"/>
    <n v="0"/>
    <n v="2"/>
    <n v="1"/>
    <n v="0"/>
    <n v="0"/>
    <n v="0"/>
    <n v="0"/>
    <n v="0"/>
    <n v="3"/>
    <n v="0"/>
    <n v="0"/>
    <n v="0"/>
    <n v="0"/>
    <n v="0"/>
    <n v="0"/>
    <n v="9"/>
    <n v="17"/>
    <n v="7"/>
    <n v="0"/>
    <n v="0"/>
    <n v="0"/>
    <n v="0"/>
    <n v="0"/>
    <n v="33"/>
    <n v="0"/>
    <n v="0"/>
    <n v="0"/>
    <n v="0"/>
    <n v="0"/>
    <n v="0"/>
    <n v="0"/>
    <n v="0"/>
    <n v="0"/>
    <n v="0"/>
    <n v="0"/>
    <n v="0"/>
    <n v="0"/>
    <n v="0"/>
    <n v="0"/>
  </r>
  <r>
    <s v="VOICE CHARTER SCHOOL"/>
    <n v="343000860932"/>
    <x v="2"/>
    <s v="84Q304"/>
    <s v="DOE"/>
    <n v="76.974999999999994"/>
    <n v="87.9"/>
    <n v="92.075000000000003"/>
    <n v="91"/>
    <n v="68"/>
    <n v="58.95"/>
    <n v="60.05"/>
    <n v="60.85"/>
    <n v="32"/>
    <n v="0"/>
    <n v="0"/>
    <n v="0"/>
    <n v="0"/>
    <n v="0"/>
    <n v="627.79999999999995"/>
    <n v="4"/>
    <n v="4"/>
    <n v="2"/>
    <n v="2"/>
    <n v="4"/>
    <n v="0"/>
    <n v="1"/>
    <n v="1"/>
    <n v="0"/>
    <n v="0"/>
    <n v="0"/>
    <n v="0"/>
    <n v="0"/>
    <n v="0"/>
    <n v="18"/>
    <n v="0"/>
    <n v="0"/>
    <n v="4"/>
    <n v="2"/>
    <n v="0"/>
    <n v="3.9750000000000001"/>
    <n v="8.9250000000000007"/>
    <n v="5"/>
    <n v="3"/>
    <n v="0"/>
    <n v="0"/>
    <n v="0"/>
    <n v="0"/>
    <n v="0"/>
    <n v="26.9"/>
    <n v="3.0750000000000002"/>
    <n v="10"/>
    <n v="7"/>
    <n v="10"/>
    <n v="5"/>
    <n v="11"/>
    <n v="1"/>
    <n v="0"/>
    <n v="0"/>
    <n v="0"/>
    <n v="0"/>
    <n v="0"/>
    <n v="0"/>
    <n v="0"/>
    <n v="47.075000000000003"/>
    <n v="0"/>
    <n v="0"/>
    <n v="0"/>
    <n v="0"/>
    <n v="0"/>
    <n v="0"/>
    <n v="0"/>
    <n v="0"/>
    <n v="0"/>
    <n v="0"/>
    <n v="0"/>
    <n v="0"/>
    <n v="0"/>
    <n v="0"/>
    <n v="0"/>
  </r>
  <r>
    <s v="New Visions Charter HS for Adv Math &amp; Science IV"/>
    <n v="332700861054"/>
    <x v="2"/>
    <s v="84Q320"/>
    <s v="SED"/>
    <n v="0"/>
    <n v="0"/>
    <n v="0"/>
    <n v="0"/>
    <n v="0"/>
    <n v="0"/>
    <n v="0"/>
    <n v="0"/>
    <n v="0"/>
    <n v="124.875"/>
    <n v="0"/>
    <n v="0"/>
    <n v="0"/>
    <n v="0"/>
    <n v="124.875"/>
    <n v="0"/>
    <n v="0"/>
    <n v="0"/>
    <n v="0"/>
    <n v="0"/>
    <n v="0"/>
    <n v="0"/>
    <n v="0"/>
    <n v="0"/>
    <n v="4.0750000000000002"/>
    <n v="0"/>
    <n v="0"/>
    <n v="0"/>
    <n v="0"/>
    <n v="4.0750000000000002"/>
    <n v="0"/>
    <n v="0"/>
    <n v="0"/>
    <n v="0"/>
    <n v="0"/>
    <n v="0"/>
    <n v="0"/>
    <n v="0"/>
    <n v="0"/>
    <n v="3.7250000000000001"/>
    <n v="0"/>
    <n v="0"/>
    <n v="0"/>
    <n v="0"/>
    <n v="3.7250000000000001"/>
    <n v="0"/>
    <n v="0"/>
    <n v="0"/>
    <n v="0"/>
    <n v="0"/>
    <n v="0"/>
    <n v="0"/>
    <n v="0"/>
    <n v="0"/>
    <n v="15.9"/>
    <n v="0"/>
    <n v="0"/>
    <n v="0"/>
    <n v="0"/>
    <n v="15.9"/>
    <n v="0"/>
    <n v="0"/>
    <n v="0"/>
    <n v="0"/>
    <n v="0"/>
    <n v="0"/>
    <n v="0"/>
    <n v="0"/>
    <n v="0"/>
    <n v="0"/>
    <n v="0"/>
    <n v="0"/>
    <n v="0"/>
    <n v="0"/>
    <n v="0"/>
  </r>
  <r>
    <s v="GROWING UP GREEN CHARTER SCHOOL"/>
    <n v="343000860952"/>
    <x v="2"/>
    <s v="84Q321"/>
    <s v="DOE"/>
    <n v="71.05"/>
    <n v="102.97499999999999"/>
    <n v="87.95"/>
    <n v="87.974999999999994"/>
    <n v="82"/>
    <n v="86"/>
    <n v="85.05"/>
    <n v="91"/>
    <n v="0"/>
    <n v="0"/>
    <n v="0"/>
    <n v="0"/>
    <n v="0"/>
    <n v="0"/>
    <n v="693.99999999999989"/>
    <n v="6"/>
    <n v="4"/>
    <n v="4"/>
    <n v="5"/>
    <n v="4"/>
    <n v="3"/>
    <n v="5"/>
    <n v="3"/>
    <n v="0"/>
    <n v="0"/>
    <n v="0"/>
    <n v="0"/>
    <n v="0"/>
    <n v="0"/>
    <n v="34"/>
    <n v="0"/>
    <n v="2"/>
    <n v="2"/>
    <n v="3"/>
    <n v="5"/>
    <n v="3"/>
    <n v="9.875"/>
    <n v="5"/>
    <n v="0"/>
    <n v="0"/>
    <n v="0"/>
    <n v="0"/>
    <n v="0"/>
    <n v="0"/>
    <n v="29.875"/>
    <n v="5"/>
    <n v="8"/>
    <n v="7.95"/>
    <n v="6"/>
    <n v="7"/>
    <n v="16"/>
    <n v="6"/>
    <n v="5"/>
    <n v="0"/>
    <n v="0"/>
    <n v="0"/>
    <n v="0"/>
    <n v="0"/>
    <n v="0"/>
    <n v="60.95"/>
    <n v="0"/>
    <n v="0"/>
    <n v="0"/>
    <n v="0"/>
    <n v="0"/>
    <n v="0"/>
    <n v="0"/>
    <n v="0"/>
    <n v="0"/>
    <n v="0"/>
    <n v="0"/>
    <n v="0"/>
    <n v="0"/>
    <n v="0"/>
    <n v="0"/>
  </r>
  <r>
    <s v="Success Academy C S – Rosedale"/>
    <n v="342700861077"/>
    <x v="2"/>
    <s v="84Q337"/>
    <s v="SUNY"/>
    <n v="58.125"/>
    <n v="119.075"/>
    <n v="61.024999999999999"/>
    <n v="0"/>
    <n v="0"/>
    <n v="0"/>
    <n v="0"/>
    <n v="0"/>
    <n v="0"/>
    <n v="0"/>
    <n v="0"/>
    <n v="0"/>
    <n v="0"/>
    <n v="0"/>
    <n v="238.22499999999999"/>
    <n v="7.4999999999999997E-2"/>
    <n v="3.75"/>
    <n v="0"/>
    <n v="0"/>
    <n v="0"/>
    <n v="0"/>
    <n v="0"/>
    <n v="0"/>
    <n v="0"/>
    <n v="0"/>
    <n v="0"/>
    <n v="0"/>
    <n v="0"/>
    <n v="0"/>
    <n v="3.8250000000000002"/>
    <n v="4"/>
    <n v="5"/>
    <n v="3"/>
    <n v="0"/>
    <n v="0"/>
    <n v="0"/>
    <n v="0"/>
    <n v="0"/>
    <n v="0"/>
    <n v="0"/>
    <n v="0"/>
    <n v="0"/>
    <n v="0"/>
    <n v="0"/>
    <n v="12"/>
    <n v="0"/>
    <n v="0"/>
    <n v="0"/>
    <n v="0"/>
    <n v="0"/>
    <n v="0"/>
    <n v="0"/>
    <n v="0"/>
    <n v="0"/>
    <n v="0"/>
    <n v="0"/>
    <n v="0"/>
    <n v="0"/>
    <n v="0"/>
    <n v="0"/>
    <n v="0"/>
    <n v="0"/>
    <n v="0"/>
    <n v="0"/>
    <n v="0"/>
    <n v="0"/>
    <n v="0"/>
    <n v="0"/>
    <n v="0"/>
    <n v="0"/>
    <n v="0"/>
    <n v="0"/>
    <n v="0"/>
    <n v="0"/>
    <n v="0"/>
  </r>
  <r>
    <s v="Success Academy C S - Springfield Gardens"/>
    <n v="342900861078"/>
    <x v="2"/>
    <s v="84Q339"/>
    <s v="SUNY"/>
    <n v="58.2"/>
    <n v="112.95"/>
    <n v="64.95"/>
    <n v="0"/>
    <n v="0"/>
    <n v="0"/>
    <n v="0"/>
    <n v="0"/>
    <n v="0"/>
    <n v="0"/>
    <n v="0"/>
    <n v="0"/>
    <n v="0"/>
    <n v="0"/>
    <n v="236.10000000000002"/>
    <n v="0"/>
    <n v="2.8"/>
    <n v="2"/>
    <n v="0"/>
    <n v="0"/>
    <n v="0"/>
    <n v="0"/>
    <n v="0"/>
    <n v="0"/>
    <n v="0"/>
    <n v="0"/>
    <n v="0"/>
    <n v="0"/>
    <n v="0"/>
    <n v="4.8"/>
    <n v="5.15"/>
    <n v="7"/>
    <n v="4"/>
    <n v="0"/>
    <n v="0"/>
    <n v="0"/>
    <n v="0"/>
    <n v="0"/>
    <n v="0"/>
    <n v="0"/>
    <n v="0"/>
    <n v="0"/>
    <n v="0"/>
    <n v="0"/>
    <n v="16.149999999999999"/>
    <n v="0"/>
    <n v="0"/>
    <n v="0"/>
    <n v="0"/>
    <n v="0"/>
    <n v="0"/>
    <n v="0"/>
    <n v="0"/>
    <n v="0"/>
    <n v="0"/>
    <n v="0"/>
    <n v="0"/>
    <n v="0"/>
    <n v="0"/>
    <n v="0"/>
    <n v="0"/>
    <n v="0"/>
    <n v="0"/>
    <n v="0"/>
    <n v="0"/>
    <n v="0"/>
    <n v="0"/>
    <n v="0"/>
    <n v="0"/>
    <n v="0"/>
    <n v="0"/>
    <n v="0"/>
    <n v="0"/>
    <n v="0"/>
    <n v="0"/>
  </r>
  <r>
    <s v="CHALLENGE PREPARATORY CHARTER SCHOOL"/>
    <n v="342700860990"/>
    <x v="2"/>
    <s v="84Q340"/>
    <s v="DOE"/>
    <n v="89.15"/>
    <n v="79.025000000000006"/>
    <n v="74.05"/>
    <n v="73.025000000000006"/>
    <n v="90.224999999999994"/>
    <n v="93.1"/>
    <n v="75.25"/>
    <n v="0"/>
    <n v="0"/>
    <n v="0"/>
    <n v="0"/>
    <n v="0"/>
    <n v="0"/>
    <n v="0"/>
    <n v="573.82500000000005"/>
    <n v="3"/>
    <n v="4.0250000000000004"/>
    <n v="7"/>
    <n v="4"/>
    <n v="1.0249999999999999"/>
    <n v="1"/>
    <n v="2"/>
    <n v="0"/>
    <n v="0"/>
    <n v="0"/>
    <n v="0"/>
    <n v="0"/>
    <n v="0"/>
    <n v="0"/>
    <n v="22.049999999999997"/>
    <n v="0"/>
    <n v="0"/>
    <n v="0"/>
    <n v="0"/>
    <n v="0"/>
    <n v="0"/>
    <n v="0"/>
    <n v="0"/>
    <n v="0"/>
    <n v="0"/>
    <n v="0"/>
    <n v="0"/>
    <n v="0"/>
    <n v="0"/>
    <n v="0"/>
    <n v="3"/>
    <n v="8"/>
    <n v="6"/>
    <n v="4"/>
    <n v="7"/>
    <n v="6.0250000000000004"/>
    <n v="3"/>
    <n v="0"/>
    <n v="0"/>
    <n v="0"/>
    <n v="0"/>
    <n v="0"/>
    <n v="0"/>
    <n v="0"/>
    <n v="37.024999999999999"/>
    <n v="0"/>
    <n v="0"/>
    <n v="0"/>
    <n v="0"/>
    <n v="0"/>
    <n v="0"/>
    <n v="0"/>
    <n v="0"/>
    <n v="0"/>
    <n v="0"/>
    <n v="0"/>
    <n v="0"/>
    <n v="0"/>
    <n v="0"/>
    <n v="0"/>
  </r>
  <r>
    <s v="RIVERTON STREET CHARTER SCHOOL"/>
    <n v="342900860974"/>
    <x v="2"/>
    <s v="84Q341"/>
    <s v="DOE"/>
    <n v="95.974999999999994"/>
    <n v="114"/>
    <n v="110.95"/>
    <n v="115.97499999999999"/>
    <n v="110.95"/>
    <n v="87.974999999999994"/>
    <n v="73.05"/>
    <n v="59"/>
    <n v="56"/>
    <n v="0"/>
    <n v="0"/>
    <n v="0"/>
    <n v="0"/>
    <n v="0"/>
    <n v="823.875"/>
    <n v="0"/>
    <n v="0"/>
    <n v="2"/>
    <n v="1"/>
    <n v="2"/>
    <n v="0"/>
    <n v="0"/>
    <n v="0"/>
    <n v="0"/>
    <n v="0"/>
    <n v="0"/>
    <n v="0"/>
    <n v="0"/>
    <n v="0"/>
    <n v="5"/>
    <n v="0"/>
    <n v="0"/>
    <n v="1"/>
    <n v="2"/>
    <n v="0"/>
    <n v="0"/>
    <n v="0"/>
    <n v="1"/>
    <n v="1"/>
    <n v="0"/>
    <n v="0"/>
    <n v="0"/>
    <n v="0"/>
    <n v="0"/>
    <n v="5"/>
    <n v="0"/>
    <n v="0"/>
    <n v="2"/>
    <n v="3"/>
    <n v="0"/>
    <n v="4"/>
    <n v="0.05"/>
    <n v="0"/>
    <n v="3"/>
    <n v="0"/>
    <n v="0"/>
    <n v="0"/>
    <n v="0"/>
    <n v="0"/>
    <n v="12.05"/>
    <n v="0"/>
    <n v="0"/>
    <n v="0"/>
    <n v="0"/>
    <n v="0"/>
    <n v="0"/>
    <n v="0"/>
    <n v="0"/>
    <n v="0"/>
    <n v="0"/>
    <n v="0"/>
    <n v="0"/>
    <n v="0"/>
    <n v="0"/>
    <n v="0"/>
  </r>
  <r>
    <s v="ROCHDALE EARLY ADVANTAGE CHARTER SCHOOL"/>
    <n v="342800860969"/>
    <x v="2"/>
    <s v="84Q342"/>
    <s v="DOE"/>
    <n v="49.05"/>
    <n v="48.125"/>
    <n v="47.075000000000003"/>
    <n v="32.075000000000003"/>
    <n v="43"/>
    <n v="27"/>
    <n v="0"/>
    <n v="0"/>
    <n v="0"/>
    <n v="0"/>
    <n v="0"/>
    <n v="0"/>
    <n v="0"/>
    <n v="0"/>
    <n v="246.32499999999999"/>
    <n v="0"/>
    <n v="0"/>
    <n v="1"/>
    <n v="2"/>
    <n v="1"/>
    <n v="3"/>
    <n v="0"/>
    <n v="0"/>
    <n v="0"/>
    <n v="0"/>
    <n v="0"/>
    <n v="0"/>
    <n v="0"/>
    <n v="0"/>
    <n v="7"/>
    <n v="0"/>
    <n v="1"/>
    <n v="0"/>
    <n v="1"/>
    <n v="0"/>
    <n v="1"/>
    <n v="0"/>
    <n v="0"/>
    <n v="0"/>
    <n v="0"/>
    <n v="0"/>
    <n v="0"/>
    <n v="0"/>
    <n v="0"/>
    <n v="3"/>
    <n v="1"/>
    <n v="1"/>
    <n v="6"/>
    <n v="1"/>
    <n v="5"/>
    <n v="0"/>
    <n v="0"/>
    <n v="0"/>
    <n v="0"/>
    <n v="0"/>
    <n v="0"/>
    <n v="0"/>
    <n v="0"/>
    <n v="0"/>
    <n v="14"/>
    <n v="0"/>
    <n v="0"/>
    <n v="0"/>
    <n v="0"/>
    <n v="0"/>
    <n v="0"/>
    <n v="0"/>
    <n v="0"/>
    <n v="0"/>
    <n v="0"/>
    <n v="0"/>
    <n v="0"/>
    <n v="0"/>
    <n v="0"/>
    <n v="0"/>
  </r>
  <r>
    <s v="Academy of the City Charter School"/>
    <n v="343000860998"/>
    <x v="2"/>
    <s v="84Q359"/>
    <s v="SUNY"/>
    <n v="57"/>
    <n v="82.174999999999997"/>
    <n v="112.875"/>
    <n v="53.9"/>
    <n v="57"/>
    <n v="53.05"/>
    <n v="0"/>
    <n v="0"/>
    <n v="0"/>
    <n v="0"/>
    <n v="0"/>
    <n v="0"/>
    <n v="0"/>
    <n v="0"/>
    <n v="416"/>
    <n v="5"/>
    <n v="3.9750000000000001"/>
    <n v="4"/>
    <n v="0.1"/>
    <n v="1"/>
    <n v="0"/>
    <n v="0"/>
    <n v="0"/>
    <n v="0"/>
    <n v="0"/>
    <n v="0"/>
    <n v="0"/>
    <n v="0"/>
    <n v="0"/>
    <n v="14.074999999999999"/>
    <n v="2.95"/>
    <n v="5"/>
    <n v="5"/>
    <n v="3"/>
    <n v="8"/>
    <n v="5"/>
    <n v="0"/>
    <n v="0"/>
    <n v="0"/>
    <n v="0"/>
    <n v="0"/>
    <n v="0"/>
    <n v="0"/>
    <n v="0"/>
    <n v="28.95"/>
    <n v="0"/>
    <n v="0"/>
    <n v="0"/>
    <n v="0"/>
    <n v="0"/>
    <n v="0"/>
    <n v="0"/>
    <n v="0"/>
    <n v="0"/>
    <n v="0"/>
    <n v="0"/>
    <n v="0"/>
    <n v="0"/>
    <n v="0"/>
    <n v="0"/>
    <n v="0"/>
    <n v="0"/>
    <n v="0"/>
    <n v="0"/>
    <n v="0"/>
    <n v="0"/>
    <n v="0"/>
    <n v="0"/>
    <n v="0"/>
    <n v="0"/>
    <n v="0"/>
    <n v="0"/>
    <n v="0"/>
    <n v="0"/>
    <n v="0"/>
  </r>
  <r>
    <s v="MERRICK PREPARATORY ACADEMY"/>
    <n v="342900860821"/>
    <x v="2"/>
    <s v="84Q704"/>
    <s v="SUNY"/>
    <n v="98.625"/>
    <n v="81.8"/>
    <n v="85.95"/>
    <n v="102.925"/>
    <n v="82.924999999999997"/>
    <n v="74.125"/>
    <n v="0"/>
    <n v="0"/>
    <n v="0"/>
    <n v="0"/>
    <n v="0"/>
    <n v="0"/>
    <n v="0"/>
    <n v="0"/>
    <n v="526.35"/>
    <n v="0.05"/>
    <n v="3"/>
    <n v="3"/>
    <n v="5.9"/>
    <n v="3"/>
    <n v="2"/>
    <n v="0"/>
    <n v="0"/>
    <n v="0"/>
    <n v="0"/>
    <n v="0"/>
    <n v="0"/>
    <n v="0"/>
    <n v="0"/>
    <n v="16.95"/>
    <n v="2"/>
    <n v="0"/>
    <n v="1"/>
    <n v="1"/>
    <n v="0"/>
    <n v="0"/>
    <n v="0"/>
    <n v="0"/>
    <n v="0"/>
    <n v="0"/>
    <n v="0"/>
    <n v="0"/>
    <n v="0"/>
    <n v="0"/>
    <n v="4"/>
    <n v="5.9"/>
    <n v="2"/>
    <n v="6.875"/>
    <n v="7"/>
    <n v="4.9749999999999996"/>
    <n v="8.1"/>
    <n v="0"/>
    <n v="0"/>
    <n v="0"/>
    <n v="0"/>
    <n v="0"/>
    <n v="0"/>
    <n v="0"/>
    <n v="0"/>
    <n v="34.85"/>
    <n v="0"/>
    <n v="0"/>
    <n v="0"/>
    <n v="0"/>
    <n v="0"/>
    <n v="0"/>
    <n v="0"/>
    <n v="0"/>
    <n v="0"/>
    <n v="0"/>
    <n v="0"/>
    <n v="0"/>
    <n v="0"/>
    <n v="0"/>
    <n v="0"/>
  </r>
  <r>
    <s v="THE RENAISSANCE CHARTER SCHOOL"/>
    <n v="343000860822"/>
    <x v="2"/>
    <s v="84Q705"/>
    <s v="DOE"/>
    <n v="26"/>
    <n v="25"/>
    <n v="24.949000000000002"/>
    <n v="23"/>
    <n v="25"/>
    <n v="54"/>
    <n v="50"/>
    <n v="55"/>
    <n v="52"/>
    <n v="53"/>
    <n v="54"/>
    <n v="57"/>
    <n v="50"/>
    <n v="0"/>
    <n v="548.94900000000007"/>
    <n v="1"/>
    <n v="2"/>
    <n v="0"/>
    <n v="5.0999999999999997E-2"/>
    <n v="0"/>
    <n v="2"/>
    <n v="2"/>
    <n v="1"/>
    <n v="1"/>
    <n v="1"/>
    <n v="1"/>
    <n v="0"/>
    <n v="0"/>
    <n v="0"/>
    <n v="11.051"/>
    <n v="2"/>
    <n v="0"/>
    <n v="0"/>
    <n v="1"/>
    <n v="3"/>
    <n v="3"/>
    <n v="0"/>
    <n v="0"/>
    <n v="0"/>
    <n v="0"/>
    <n v="2"/>
    <n v="0"/>
    <n v="0"/>
    <n v="0"/>
    <n v="11"/>
    <n v="0"/>
    <n v="0"/>
    <n v="0"/>
    <n v="0"/>
    <n v="0"/>
    <n v="0"/>
    <n v="7"/>
    <n v="9"/>
    <n v="7"/>
    <n v="11"/>
    <n v="0"/>
    <n v="14"/>
    <n v="5"/>
    <n v="0"/>
    <n v="53"/>
    <n v="0"/>
    <n v="0"/>
    <n v="0"/>
    <n v="0"/>
    <n v="0"/>
    <n v="0"/>
    <n v="0"/>
    <n v="0"/>
    <n v="0"/>
    <n v="0"/>
    <n v="0"/>
    <n v="0"/>
    <n v="0"/>
    <n v="0"/>
    <n v="0"/>
  </r>
  <r>
    <s v="OUR WORLD NEIGHBERHOOD"/>
    <n v="343000860836"/>
    <x v="2"/>
    <s v="84Q706"/>
    <s v="SUNY"/>
    <n v="159.92699999999999"/>
    <n v="83"/>
    <n v="76.878"/>
    <n v="87.902000000000001"/>
    <n v="76"/>
    <n v="72"/>
    <n v="76"/>
    <n v="81"/>
    <n v="2"/>
    <n v="0"/>
    <n v="0"/>
    <n v="0"/>
    <n v="0"/>
    <n v="0"/>
    <n v="714.70699999999999"/>
    <n v="3.8530000000000002"/>
    <n v="1"/>
    <n v="3"/>
    <n v="0"/>
    <n v="1"/>
    <n v="2"/>
    <n v="2"/>
    <n v="3"/>
    <n v="0"/>
    <n v="0"/>
    <n v="0"/>
    <n v="0"/>
    <n v="0"/>
    <n v="0"/>
    <n v="15.853"/>
    <n v="7"/>
    <n v="1"/>
    <n v="3"/>
    <n v="4.78"/>
    <n v="3"/>
    <n v="4.8780000000000001"/>
    <n v="5"/>
    <n v="5"/>
    <n v="0"/>
    <n v="0"/>
    <n v="0"/>
    <n v="0"/>
    <n v="0"/>
    <n v="0"/>
    <n v="33.658000000000001"/>
    <n v="0"/>
    <n v="0"/>
    <n v="0"/>
    <n v="0"/>
    <n v="0"/>
    <n v="0"/>
    <n v="0"/>
    <n v="0"/>
    <n v="0"/>
    <n v="0"/>
    <n v="0"/>
    <n v="0"/>
    <n v="0"/>
    <n v="0"/>
    <n v="0"/>
    <n v="0"/>
    <n v="0"/>
    <n v="0"/>
    <n v="0"/>
    <n v="0"/>
    <n v="0"/>
    <n v="0"/>
    <n v="0"/>
    <n v="0"/>
    <n v="0"/>
    <n v="0"/>
    <n v="0"/>
    <n v="0"/>
    <n v="0"/>
    <n v="0"/>
  </r>
  <r>
    <s v="New Ventures"/>
    <n v="353100861083"/>
    <x v="3"/>
    <s v="84R012"/>
    <s v="SED"/>
    <n v="0"/>
    <n v="0"/>
    <n v="0"/>
    <n v="0"/>
    <n v="0"/>
    <n v="0"/>
    <n v="0"/>
    <n v="0"/>
    <n v="0"/>
    <n v="0"/>
    <n v="27.975000000000001"/>
    <n v="14"/>
    <n v="5.9249999999999998"/>
    <n v="0"/>
    <n v="47.9"/>
    <n v="0"/>
    <n v="0"/>
    <n v="0"/>
    <n v="0"/>
    <n v="0"/>
    <n v="0"/>
    <n v="0"/>
    <n v="0"/>
    <n v="0"/>
    <n v="0"/>
    <n v="0"/>
    <n v="0"/>
    <n v="0"/>
    <n v="0"/>
    <n v="0"/>
    <n v="0"/>
    <n v="0"/>
    <n v="0"/>
    <n v="0"/>
    <n v="0"/>
    <n v="0"/>
    <n v="0"/>
    <n v="0"/>
    <n v="0"/>
    <n v="0"/>
    <n v="0"/>
    <n v="0"/>
    <n v="1"/>
    <n v="0"/>
    <n v="1"/>
    <n v="0"/>
    <n v="0"/>
    <n v="0"/>
    <n v="0"/>
    <n v="0"/>
    <n v="0"/>
    <n v="0"/>
    <n v="0"/>
    <n v="0"/>
    <n v="0"/>
    <n v="14"/>
    <n v="5"/>
    <n v="1.95"/>
    <n v="0"/>
    <n v="20.95"/>
    <n v="0"/>
    <n v="0"/>
    <n v="0"/>
    <n v="0"/>
    <n v="0"/>
    <n v="0"/>
    <n v="0"/>
    <n v="0"/>
    <n v="0"/>
    <n v="0"/>
    <n v="0"/>
    <n v="0"/>
    <n v="0"/>
    <n v="0"/>
    <n v="0"/>
  </r>
  <r>
    <s v="JOHN W. LAVELLE PREPARATORY CHARTER"/>
    <n v="353100860959"/>
    <x v="3"/>
    <s v="84R067"/>
    <s v="DOE"/>
    <n v="0"/>
    <n v="0"/>
    <n v="0"/>
    <n v="0"/>
    <n v="0"/>
    <n v="0"/>
    <n v="130.85"/>
    <n v="120.175"/>
    <n v="119.2"/>
    <n v="53.15"/>
    <n v="30.024999999999999"/>
    <n v="29.024999999999999"/>
    <n v="12"/>
    <n v="0"/>
    <n v="494.4249999999999"/>
    <n v="0"/>
    <n v="0"/>
    <n v="0"/>
    <n v="0"/>
    <n v="0"/>
    <n v="0"/>
    <n v="6"/>
    <n v="4"/>
    <n v="0"/>
    <n v="0"/>
    <n v="0"/>
    <n v="0"/>
    <n v="0"/>
    <n v="0"/>
    <n v="10"/>
    <n v="0"/>
    <n v="0"/>
    <n v="0"/>
    <n v="0"/>
    <n v="0"/>
    <n v="0"/>
    <n v="1"/>
    <n v="0"/>
    <n v="0"/>
    <n v="0"/>
    <n v="0"/>
    <n v="0"/>
    <n v="0"/>
    <n v="0"/>
    <n v="1"/>
    <n v="0"/>
    <n v="0"/>
    <n v="0"/>
    <n v="0"/>
    <n v="0"/>
    <n v="0"/>
    <n v="42.9"/>
    <n v="41.924999999999997"/>
    <n v="42.024999999999999"/>
    <n v="13"/>
    <n v="10"/>
    <n v="13"/>
    <n v="6"/>
    <n v="0"/>
    <n v="168.85"/>
    <n v="0"/>
    <n v="0"/>
    <n v="0"/>
    <n v="0"/>
    <n v="0"/>
    <n v="0"/>
    <n v="0"/>
    <n v="0"/>
    <n v="0"/>
    <n v="0"/>
    <n v="0"/>
    <n v="0"/>
    <n v="0"/>
    <n v="0"/>
    <n v="0"/>
  </r>
  <r>
    <s v="STATEN ISLAND COMMUNITY CHARTER SCHOOL"/>
    <n v="353100860964"/>
    <x v="3"/>
    <s v="84R071"/>
    <s v="DOE"/>
    <n v="73.95"/>
    <n v="54.75"/>
    <n v="56.1"/>
    <n v="43.2"/>
    <n v="38.25"/>
    <n v="58.325000000000003"/>
    <n v="0"/>
    <n v="0"/>
    <n v="0"/>
    <n v="0"/>
    <n v="0"/>
    <n v="0"/>
    <n v="0"/>
    <n v="0"/>
    <n v="324.57499999999999"/>
    <n v="3"/>
    <n v="0.9"/>
    <n v="2"/>
    <n v="0"/>
    <n v="2"/>
    <n v="2"/>
    <n v="0"/>
    <n v="0"/>
    <n v="0"/>
    <n v="0"/>
    <n v="0"/>
    <n v="0"/>
    <n v="0"/>
    <n v="0"/>
    <n v="9.9"/>
    <n v="0"/>
    <n v="0"/>
    <n v="0"/>
    <n v="0"/>
    <n v="0"/>
    <n v="0"/>
    <n v="0"/>
    <n v="0"/>
    <n v="0"/>
    <n v="0"/>
    <n v="0"/>
    <n v="0"/>
    <n v="0"/>
    <n v="0"/>
    <n v="0"/>
    <n v="5"/>
    <n v="6.9249999999999998"/>
    <n v="7"/>
    <n v="3"/>
    <n v="5"/>
    <n v="12"/>
    <n v="0"/>
    <n v="0"/>
    <n v="0"/>
    <n v="0"/>
    <n v="0"/>
    <n v="0"/>
    <n v="0"/>
    <n v="0"/>
    <n v="38.924999999999997"/>
    <n v="0"/>
    <n v="0"/>
    <n v="0"/>
    <n v="0"/>
    <n v="0"/>
    <n v="0"/>
    <n v="0"/>
    <n v="0"/>
    <n v="0"/>
    <n v="0"/>
    <n v="0"/>
    <n v="0"/>
    <n v="0"/>
    <n v="0"/>
    <n v="0"/>
  </r>
  <r>
    <s v="NEW WORLD PREPARATORY CHARTER SCHOOL"/>
    <n v="353100860984"/>
    <x v="3"/>
    <s v="84R073"/>
    <s v="SUNY"/>
    <n v="0"/>
    <n v="0"/>
    <n v="0"/>
    <n v="0"/>
    <n v="0"/>
    <n v="0"/>
    <n v="127.35"/>
    <n v="127"/>
    <n v="120.02500000000001"/>
    <n v="0"/>
    <n v="0"/>
    <n v="0"/>
    <n v="0"/>
    <n v="0"/>
    <n v="374.375"/>
    <n v="0"/>
    <n v="0"/>
    <n v="0"/>
    <n v="0"/>
    <n v="0"/>
    <n v="0"/>
    <n v="4"/>
    <n v="2"/>
    <n v="0"/>
    <n v="0"/>
    <n v="0"/>
    <n v="0"/>
    <n v="0"/>
    <n v="0"/>
    <n v="6"/>
    <n v="0"/>
    <n v="0"/>
    <n v="0"/>
    <n v="0"/>
    <n v="0"/>
    <n v="0"/>
    <n v="13"/>
    <n v="1"/>
    <n v="0"/>
    <n v="0"/>
    <n v="0"/>
    <n v="0"/>
    <n v="0"/>
    <n v="0"/>
    <n v="14"/>
    <n v="0"/>
    <n v="0"/>
    <n v="0"/>
    <n v="0"/>
    <n v="0"/>
    <n v="0"/>
    <n v="17"/>
    <n v="25"/>
    <n v="19"/>
    <n v="0"/>
    <n v="0"/>
    <n v="0"/>
    <n v="0"/>
    <n v="0"/>
    <n v="61"/>
    <n v="0"/>
    <n v="0"/>
    <n v="0"/>
    <n v="0"/>
    <n v="0"/>
    <n v="0"/>
    <n v="0"/>
    <n v="0"/>
    <n v="0"/>
    <n v="0"/>
    <n v="0"/>
    <n v="0"/>
    <n v="0"/>
    <n v="0"/>
    <n v="0"/>
  </r>
  <r>
    <s v="CHILDREN'S AID SOCIETY COMMUNITY CHARTER SCHOOL"/>
    <n v="321200861026"/>
    <x v="4"/>
    <s v="84X124"/>
    <s v="SUNY"/>
    <n v="30"/>
    <n v="68"/>
    <n v="67"/>
    <n v="70"/>
    <n v="67"/>
    <n v="0"/>
    <n v="0"/>
    <n v="0"/>
    <n v="0"/>
    <n v="0"/>
    <n v="0"/>
    <n v="0"/>
    <n v="0"/>
    <n v="0"/>
    <n v="302"/>
    <n v="0"/>
    <n v="2.9750000000000001"/>
    <n v="4.0999999999999996"/>
    <n v="1.9"/>
    <n v="2.4249999999999998"/>
    <n v="0"/>
    <n v="0"/>
    <n v="0"/>
    <n v="0"/>
    <n v="0"/>
    <n v="0"/>
    <n v="0"/>
    <n v="0"/>
    <n v="0"/>
    <n v="11.399999999999999"/>
    <n v="0"/>
    <n v="0.9"/>
    <n v="0.7"/>
    <n v="2.7"/>
    <n v="0"/>
    <n v="0"/>
    <n v="0"/>
    <n v="0"/>
    <n v="0"/>
    <n v="0"/>
    <n v="0"/>
    <n v="0"/>
    <n v="0"/>
    <n v="0"/>
    <n v="4.3000000000000007"/>
    <n v="2.5"/>
    <n v="3.55"/>
    <n v="2.7"/>
    <n v="8.2249999999999996"/>
    <n v="6.95"/>
    <n v="0"/>
    <n v="0"/>
    <n v="0"/>
    <n v="0"/>
    <n v="0"/>
    <n v="0"/>
    <n v="0"/>
    <n v="0"/>
    <n v="0"/>
    <n v="23.925000000000001"/>
    <n v="0"/>
    <n v="0"/>
    <n v="0"/>
    <n v="0"/>
    <n v="0"/>
    <n v="0"/>
    <n v="0"/>
    <n v="0"/>
    <n v="0"/>
    <n v="0"/>
    <n v="0"/>
    <n v="0"/>
    <n v="0"/>
    <n v="0"/>
    <n v="0"/>
  </r>
  <r>
    <s v="ICAHN CHARTER SCHOOL 6"/>
    <n v="320900861029"/>
    <x v="4"/>
    <s v="84X133"/>
    <s v="SUNY"/>
    <n v="35.975000000000001"/>
    <n v="41"/>
    <n v="37.049999999999997"/>
    <n v="33.975000000000001"/>
    <n v="33.975000000000001"/>
    <n v="32"/>
    <n v="0"/>
    <n v="0"/>
    <n v="0"/>
    <n v="0"/>
    <n v="0"/>
    <n v="0"/>
    <n v="0"/>
    <n v="0"/>
    <n v="213.97499999999999"/>
    <n v="4.5"/>
    <n v="3.6"/>
    <n v="1.8"/>
    <n v="0.9"/>
    <n v="0.9"/>
    <n v="3.6"/>
    <n v="0"/>
    <n v="0"/>
    <n v="0"/>
    <n v="0"/>
    <n v="0"/>
    <n v="0"/>
    <n v="0"/>
    <n v="0"/>
    <n v="15.3"/>
    <n v="0"/>
    <n v="0"/>
    <n v="0"/>
    <n v="0"/>
    <n v="0"/>
    <n v="0"/>
    <n v="0"/>
    <n v="0"/>
    <n v="0"/>
    <n v="0"/>
    <n v="0"/>
    <n v="0"/>
    <n v="0"/>
    <n v="0"/>
    <n v="0"/>
    <n v="0"/>
    <n v="0"/>
    <n v="0"/>
    <n v="0"/>
    <n v="0"/>
    <n v="0"/>
    <n v="0"/>
    <n v="0"/>
    <n v="0"/>
    <n v="0"/>
    <n v="0"/>
    <n v="0"/>
    <n v="0"/>
    <n v="0"/>
    <n v="0"/>
    <n v="0"/>
    <n v="0"/>
    <n v="0"/>
    <n v="0"/>
    <n v="0"/>
    <n v="0"/>
    <n v="0"/>
    <n v="0"/>
    <n v="0"/>
    <n v="0"/>
    <n v="0"/>
    <n v="0"/>
    <n v="0"/>
    <n v="0"/>
    <n v="0"/>
  </r>
  <r>
    <s v="GRAND CONCOURSE ACADEMY"/>
    <n v="320900860872"/>
    <x v="4"/>
    <s v="84X165"/>
    <s v="SUNY"/>
    <n v="101.974"/>
    <n v="64"/>
    <n v="63.948999999999998"/>
    <n v="62.052"/>
    <n v="73"/>
    <n v="88"/>
    <n v="44.948999999999998"/>
    <n v="0"/>
    <n v="0"/>
    <n v="0"/>
    <n v="0"/>
    <n v="0"/>
    <n v="0"/>
    <n v="0"/>
    <n v="497.92400000000004"/>
    <n v="0"/>
    <n v="0"/>
    <n v="1"/>
    <n v="2"/>
    <n v="0"/>
    <n v="2"/>
    <n v="0"/>
    <n v="0"/>
    <n v="0"/>
    <n v="0"/>
    <n v="0"/>
    <n v="0"/>
    <n v="0"/>
    <n v="0"/>
    <n v="5"/>
    <n v="0"/>
    <n v="1"/>
    <n v="0"/>
    <n v="0"/>
    <n v="0"/>
    <n v="2"/>
    <n v="0"/>
    <n v="0"/>
    <n v="0"/>
    <n v="0"/>
    <n v="0"/>
    <n v="0"/>
    <n v="0"/>
    <n v="0"/>
    <n v="3"/>
    <n v="3"/>
    <n v="3"/>
    <n v="2"/>
    <n v="4"/>
    <n v="5"/>
    <n v="5"/>
    <n v="6"/>
    <n v="0"/>
    <n v="0"/>
    <n v="0"/>
    <n v="0"/>
    <n v="0"/>
    <n v="0"/>
    <n v="0"/>
    <n v="28"/>
    <n v="0"/>
    <n v="0"/>
    <n v="0"/>
    <n v="0"/>
    <n v="0"/>
    <n v="0"/>
    <n v="0"/>
    <n v="0"/>
    <n v="0"/>
    <n v="0"/>
    <n v="0"/>
    <n v="0"/>
    <n v="0"/>
    <n v="0"/>
    <n v="0"/>
  </r>
  <r>
    <s v="MOTT HALL CHARTER SCHOOL"/>
    <n v="320900861004"/>
    <x v="4"/>
    <s v="84X177"/>
    <s v="SED"/>
    <n v="0"/>
    <n v="0"/>
    <n v="0"/>
    <n v="0"/>
    <n v="0"/>
    <n v="0"/>
    <n v="111.72499999999999"/>
    <n v="76.974999999999994"/>
    <n v="55"/>
    <n v="0"/>
    <n v="0"/>
    <n v="0"/>
    <n v="0"/>
    <n v="0"/>
    <n v="243.7"/>
    <n v="0"/>
    <n v="0"/>
    <n v="0"/>
    <n v="0"/>
    <n v="0"/>
    <n v="0"/>
    <n v="3"/>
    <n v="3"/>
    <n v="1"/>
    <n v="0"/>
    <n v="0"/>
    <n v="0"/>
    <n v="0"/>
    <n v="0"/>
    <n v="7"/>
    <n v="0"/>
    <n v="0"/>
    <n v="0"/>
    <n v="0"/>
    <n v="0"/>
    <n v="0"/>
    <n v="5"/>
    <n v="1"/>
    <n v="3"/>
    <n v="0"/>
    <n v="0"/>
    <n v="0"/>
    <n v="0"/>
    <n v="0"/>
    <n v="9"/>
    <n v="0"/>
    <n v="0"/>
    <n v="0"/>
    <n v="0"/>
    <n v="0"/>
    <n v="0"/>
    <n v="18.824999999999999"/>
    <n v="4"/>
    <n v="9"/>
    <n v="0"/>
    <n v="0"/>
    <n v="0"/>
    <n v="0"/>
    <n v="0"/>
    <n v="31.824999999999999"/>
    <n v="0"/>
    <n v="0"/>
    <n v="0"/>
    <n v="0"/>
    <n v="0"/>
    <n v="0"/>
    <n v="0"/>
    <n v="0"/>
    <n v="0"/>
    <n v="0"/>
    <n v="0"/>
    <n v="0"/>
    <n v="0"/>
    <n v="0"/>
    <n v="0"/>
  </r>
  <r>
    <s v="BRONX LIGHTHOUSE CHARTER SCHOOL"/>
    <n v="321200860870"/>
    <x v="4"/>
    <s v="84X185"/>
    <s v="DOE"/>
    <n v="45.15"/>
    <n v="48"/>
    <n v="50.9"/>
    <n v="45.075000000000003"/>
    <n v="47"/>
    <n v="48.1"/>
    <n v="46.9"/>
    <n v="41.15"/>
    <n v="65"/>
    <n v="60.024999999999999"/>
    <n v="71.05"/>
    <n v="58.225000000000001"/>
    <n v="29.05"/>
    <n v="0"/>
    <n v="655.62499999999989"/>
    <n v="4"/>
    <n v="3"/>
    <n v="2"/>
    <n v="1"/>
    <n v="1"/>
    <n v="3"/>
    <n v="1"/>
    <n v="1"/>
    <n v="3"/>
    <n v="0"/>
    <n v="3"/>
    <n v="1"/>
    <n v="0"/>
    <n v="0"/>
    <n v="23"/>
    <n v="5"/>
    <n v="6"/>
    <n v="1"/>
    <n v="2"/>
    <n v="5"/>
    <n v="8"/>
    <n v="10"/>
    <n v="5"/>
    <n v="7.9249999999999998"/>
    <n v="4"/>
    <n v="4"/>
    <n v="7"/>
    <n v="5.0750000000000002"/>
    <n v="0"/>
    <n v="70"/>
    <n v="0"/>
    <n v="0"/>
    <n v="0"/>
    <n v="0"/>
    <n v="0"/>
    <n v="0"/>
    <n v="0"/>
    <n v="0"/>
    <n v="0"/>
    <n v="0"/>
    <n v="0"/>
    <n v="0"/>
    <n v="0"/>
    <n v="0"/>
    <n v="0"/>
    <n v="0"/>
    <n v="0"/>
    <n v="0"/>
    <n v="0"/>
    <n v="0"/>
    <n v="0"/>
    <n v="0"/>
    <n v="0"/>
    <n v="0"/>
    <n v="0"/>
    <n v="0"/>
    <n v="0"/>
    <n v="0"/>
    <n v="0"/>
    <n v="0"/>
  </r>
  <r>
    <s v="ROADS Charter School 2"/>
    <n v="321200861010"/>
    <x v="4"/>
    <s v="84X200"/>
    <s v="SUNY"/>
    <n v="0"/>
    <n v="0"/>
    <n v="0"/>
    <n v="0"/>
    <n v="0"/>
    <n v="0"/>
    <n v="0"/>
    <n v="0"/>
    <n v="0"/>
    <n v="186.125"/>
    <n v="37.024999999999999"/>
    <n v="13.975"/>
    <n v="1"/>
    <n v="0"/>
    <n v="238.125"/>
    <n v="0"/>
    <n v="0"/>
    <n v="0"/>
    <n v="0"/>
    <n v="0"/>
    <n v="0"/>
    <n v="0"/>
    <n v="0"/>
    <n v="0"/>
    <n v="2"/>
    <n v="1.125"/>
    <n v="0.75"/>
    <n v="0"/>
    <n v="0"/>
    <n v="3.875"/>
    <n v="0"/>
    <n v="0"/>
    <n v="0"/>
    <n v="0"/>
    <n v="0"/>
    <n v="0"/>
    <n v="0"/>
    <n v="0"/>
    <n v="0"/>
    <n v="14.3"/>
    <n v="3.9"/>
    <n v="0.125"/>
    <n v="0"/>
    <n v="0"/>
    <n v="18.324999999999999"/>
    <n v="0"/>
    <n v="0"/>
    <n v="0"/>
    <n v="0"/>
    <n v="0"/>
    <n v="0"/>
    <n v="0"/>
    <n v="0"/>
    <n v="0"/>
    <n v="30.225000000000001"/>
    <n v="1.575"/>
    <n v="0"/>
    <n v="0"/>
    <n v="0"/>
    <n v="31.8"/>
    <n v="0"/>
    <n v="0"/>
    <n v="0"/>
    <n v="0"/>
    <n v="0"/>
    <n v="0"/>
    <n v="0"/>
    <n v="0"/>
    <n v="0"/>
    <n v="0"/>
    <n v="0"/>
    <n v="0"/>
    <n v="0"/>
    <n v="0"/>
    <n v="0"/>
  </r>
  <r>
    <s v="New Visions Charter HS for AMS II"/>
    <n v="320800861017"/>
    <x v="4"/>
    <s v="84X202"/>
    <s v="SED"/>
    <n v="0"/>
    <n v="0"/>
    <n v="0"/>
    <n v="0"/>
    <n v="0"/>
    <n v="0"/>
    <n v="0"/>
    <n v="0"/>
    <n v="0"/>
    <n v="148.25"/>
    <n v="134.19999999999999"/>
    <n v="114.075"/>
    <n v="108.075"/>
    <n v="0"/>
    <n v="504.59999999999997"/>
    <n v="0"/>
    <n v="0"/>
    <n v="0"/>
    <n v="0"/>
    <n v="0"/>
    <n v="0"/>
    <n v="0"/>
    <n v="0"/>
    <n v="0"/>
    <n v="4"/>
    <n v="0"/>
    <n v="3"/>
    <n v="3"/>
    <n v="0"/>
    <n v="10"/>
    <n v="0"/>
    <n v="0"/>
    <n v="0"/>
    <n v="0"/>
    <n v="0"/>
    <n v="0"/>
    <n v="0"/>
    <n v="0"/>
    <n v="0"/>
    <n v="24"/>
    <n v="12"/>
    <n v="14"/>
    <n v="3"/>
    <n v="0"/>
    <n v="53"/>
    <n v="0"/>
    <n v="0"/>
    <n v="0"/>
    <n v="0"/>
    <n v="0"/>
    <n v="0"/>
    <n v="0"/>
    <n v="0"/>
    <n v="0"/>
    <n v="0"/>
    <n v="0"/>
    <n v="0"/>
    <n v="0"/>
    <n v="0"/>
    <n v="0"/>
    <n v="0"/>
    <n v="0"/>
    <n v="0"/>
    <n v="0"/>
    <n v="0"/>
    <n v="0"/>
    <n v="0"/>
    <n v="0"/>
    <n v="0"/>
    <n v="0"/>
    <n v="0"/>
    <n v="0"/>
    <n v="0"/>
    <n v="0"/>
    <n v="0"/>
  </r>
  <r>
    <s v="New Visions Charter HS for the Humanities II"/>
    <n v="320700861018"/>
    <x v="4"/>
    <s v="84X208"/>
    <s v="SED"/>
    <n v="0"/>
    <n v="0"/>
    <n v="0"/>
    <n v="0"/>
    <n v="0"/>
    <n v="0"/>
    <n v="0"/>
    <n v="0"/>
    <n v="0"/>
    <n v="127.05"/>
    <n v="167"/>
    <n v="69"/>
    <n v="84"/>
    <n v="0"/>
    <n v="447.05"/>
    <n v="0"/>
    <n v="0"/>
    <n v="0"/>
    <n v="0"/>
    <n v="0"/>
    <n v="0"/>
    <n v="0"/>
    <n v="0"/>
    <n v="0"/>
    <n v="3"/>
    <n v="11"/>
    <n v="1"/>
    <n v="4"/>
    <n v="0"/>
    <n v="19"/>
    <n v="0"/>
    <n v="0"/>
    <n v="0"/>
    <n v="0"/>
    <n v="0"/>
    <n v="0"/>
    <n v="0"/>
    <n v="0"/>
    <n v="0"/>
    <n v="5"/>
    <n v="8"/>
    <n v="2"/>
    <n v="9"/>
    <n v="0"/>
    <n v="24"/>
    <n v="0"/>
    <n v="0"/>
    <n v="0"/>
    <n v="0"/>
    <n v="0"/>
    <n v="0"/>
    <n v="0"/>
    <n v="0"/>
    <n v="0"/>
    <n v="24"/>
    <n v="14"/>
    <n v="6"/>
    <n v="1"/>
    <n v="0"/>
    <n v="45"/>
    <n v="0"/>
    <n v="0"/>
    <n v="0"/>
    <n v="0"/>
    <n v="0"/>
    <n v="0"/>
    <n v="0"/>
    <n v="0"/>
    <n v="0"/>
    <n v="0"/>
    <n v="0"/>
    <n v="0"/>
    <n v="0"/>
    <n v="0"/>
    <n v="0"/>
  </r>
  <r>
    <s v="Family Life Academy 2"/>
    <n v="320700861028"/>
    <x v="4"/>
    <s v="84X233"/>
    <s v="SUNY"/>
    <n v="54.9"/>
    <n v="51.8"/>
    <n v="56.774999999999999"/>
    <n v="69"/>
    <n v="24.975000000000001"/>
    <n v="0"/>
    <n v="0"/>
    <n v="0"/>
    <n v="0"/>
    <n v="0"/>
    <n v="0"/>
    <n v="0"/>
    <n v="0"/>
    <n v="0"/>
    <n v="257.45"/>
    <n v="3"/>
    <n v="3"/>
    <n v="8"/>
    <n v="5"/>
    <n v="4"/>
    <n v="0"/>
    <n v="0"/>
    <n v="0"/>
    <n v="0"/>
    <n v="0"/>
    <n v="0"/>
    <n v="0"/>
    <n v="0"/>
    <n v="0"/>
    <n v="23"/>
    <n v="1"/>
    <n v="4"/>
    <n v="2"/>
    <n v="2"/>
    <n v="0"/>
    <n v="0"/>
    <n v="0"/>
    <n v="0"/>
    <n v="0"/>
    <n v="0"/>
    <n v="0"/>
    <n v="0"/>
    <n v="0"/>
    <n v="0"/>
    <n v="9"/>
    <n v="0"/>
    <n v="0"/>
    <n v="0"/>
    <n v="0"/>
    <n v="0"/>
    <n v="0"/>
    <n v="0"/>
    <n v="0"/>
    <n v="0"/>
    <n v="0"/>
    <n v="0"/>
    <n v="0"/>
    <n v="0"/>
    <n v="0"/>
    <n v="0"/>
    <n v="0"/>
    <n v="0"/>
    <n v="0"/>
    <n v="0"/>
    <n v="0"/>
    <n v="0"/>
    <n v="0"/>
    <n v="0"/>
    <n v="0"/>
    <n v="0"/>
    <n v="0"/>
    <n v="0"/>
    <n v="0"/>
    <n v="0"/>
    <n v="0"/>
  </r>
  <r>
    <s v="BRONX CHARTER SCHOOL"/>
    <n v="321100860859"/>
    <x v="4"/>
    <s v="84X255"/>
    <s v="SUNY"/>
    <n v="89.825000000000003"/>
    <n v="89.775000000000006"/>
    <n v="88.75"/>
    <n v="91"/>
    <n v="87.875"/>
    <n v="85.9"/>
    <n v="89"/>
    <n v="87.9"/>
    <n v="53.05"/>
    <n v="0"/>
    <n v="0"/>
    <n v="0"/>
    <n v="0"/>
    <n v="0"/>
    <n v="763.07499999999993"/>
    <n v="2"/>
    <n v="1"/>
    <n v="0"/>
    <n v="3"/>
    <n v="5"/>
    <n v="3"/>
    <n v="2"/>
    <n v="0"/>
    <n v="0"/>
    <n v="0"/>
    <n v="0"/>
    <n v="0"/>
    <n v="0"/>
    <n v="0"/>
    <n v="16"/>
    <n v="0"/>
    <n v="0"/>
    <n v="1"/>
    <n v="1"/>
    <n v="3"/>
    <n v="2"/>
    <n v="3"/>
    <n v="1"/>
    <n v="0"/>
    <n v="0"/>
    <n v="0"/>
    <n v="0"/>
    <n v="0"/>
    <n v="0"/>
    <n v="11"/>
    <n v="7"/>
    <n v="7"/>
    <n v="6"/>
    <n v="7"/>
    <n v="4"/>
    <n v="0"/>
    <n v="3"/>
    <n v="6"/>
    <n v="9"/>
    <n v="0"/>
    <n v="0"/>
    <n v="0"/>
    <n v="0"/>
    <n v="0"/>
    <n v="49"/>
    <n v="0"/>
    <n v="0"/>
    <n v="0"/>
    <n v="0"/>
    <n v="0"/>
    <n v="0"/>
    <n v="0"/>
    <n v="0"/>
    <n v="0"/>
    <n v="0"/>
    <n v="0"/>
    <n v="0"/>
    <n v="0"/>
    <n v="0"/>
    <n v="0"/>
  </r>
  <r>
    <s v="HEKETI COMMUNITY CHARTER SCHOOL"/>
    <n v="320700860703"/>
    <x v="4"/>
    <s v="84X256"/>
    <s v="SUNY"/>
    <n v="50.9"/>
    <n v="49.9"/>
    <n v="52.95"/>
    <n v="47.024999999999999"/>
    <n v="45.9"/>
    <n v="0"/>
    <n v="0"/>
    <n v="0"/>
    <n v="0"/>
    <n v="0"/>
    <n v="0"/>
    <n v="0"/>
    <n v="0"/>
    <n v="0"/>
    <n v="246.67500000000001"/>
    <n v="0"/>
    <n v="3"/>
    <n v="3"/>
    <n v="2"/>
    <n v="2"/>
    <n v="0"/>
    <n v="0"/>
    <n v="0"/>
    <n v="0"/>
    <n v="0"/>
    <n v="0"/>
    <n v="0"/>
    <n v="0"/>
    <n v="0"/>
    <n v="10"/>
    <n v="2"/>
    <n v="0"/>
    <n v="0"/>
    <n v="3"/>
    <n v="1"/>
    <n v="0"/>
    <n v="0"/>
    <n v="0"/>
    <n v="0"/>
    <n v="0"/>
    <n v="0"/>
    <n v="0"/>
    <n v="0"/>
    <n v="0"/>
    <n v="6"/>
    <n v="9"/>
    <n v="2"/>
    <n v="10"/>
    <n v="4"/>
    <n v="0"/>
    <n v="0"/>
    <n v="0"/>
    <n v="0"/>
    <n v="0"/>
    <n v="0"/>
    <n v="0"/>
    <n v="0"/>
    <n v="0"/>
    <n v="0"/>
    <n v="25"/>
    <n v="0"/>
    <n v="0"/>
    <n v="0"/>
    <n v="0"/>
    <n v="0"/>
    <n v="0"/>
    <n v="0"/>
    <n v="0"/>
    <n v="0"/>
    <n v="0"/>
    <n v="0"/>
    <n v="0"/>
    <n v="0"/>
    <n v="0"/>
    <n v="0"/>
  </r>
  <r>
    <s v="Tech International Charter School"/>
    <n v="321000861032"/>
    <x v="4"/>
    <s v="84X258"/>
    <s v="SUNY"/>
    <n v="0"/>
    <n v="0"/>
    <n v="0"/>
    <n v="0"/>
    <n v="0"/>
    <n v="0"/>
    <n v="156.02500000000001"/>
    <n v="92.174999999999997"/>
    <n v="96.075000000000003"/>
    <n v="0"/>
    <n v="0"/>
    <n v="0"/>
    <n v="0"/>
    <n v="0"/>
    <n v="344.27499999999998"/>
    <n v="0"/>
    <n v="0"/>
    <n v="0"/>
    <n v="0"/>
    <n v="0"/>
    <n v="0"/>
    <n v="0"/>
    <n v="1"/>
    <n v="2"/>
    <n v="0"/>
    <n v="0"/>
    <n v="0"/>
    <n v="0"/>
    <n v="0"/>
    <n v="3"/>
    <n v="0"/>
    <n v="0"/>
    <n v="0"/>
    <n v="0"/>
    <n v="0"/>
    <n v="0"/>
    <n v="38"/>
    <n v="15"/>
    <n v="25"/>
    <n v="0"/>
    <n v="0"/>
    <n v="0"/>
    <n v="0"/>
    <n v="0"/>
    <n v="78"/>
    <n v="0"/>
    <n v="0"/>
    <n v="0"/>
    <n v="0"/>
    <n v="0"/>
    <n v="0"/>
    <n v="0"/>
    <n v="0"/>
    <n v="1"/>
    <n v="0"/>
    <n v="0"/>
    <n v="0"/>
    <n v="0"/>
    <n v="0"/>
    <n v="1"/>
    <n v="0"/>
    <n v="0"/>
    <n v="0"/>
    <n v="0"/>
    <n v="0"/>
    <n v="0"/>
    <n v="0"/>
    <n v="0"/>
    <n v="0"/>
    <n v="0"/>
    <n v="0"/>
    <n v="0"/>
    <n v="0"/>
    <n v="0"/>
    <n v="0"/>
  </r>
  <r>
    <s v="THE SOUTH BRONX CHARTER SCHOOL"/>
    <n v="320700860889"/>
    <x v="4"/>
    <s v="84X309"/>
    <s v="DOE"/>
    <n v="112.175"/>
    <n v="113.35"/>
    <n v="59.25"/>
    <n v="53.1"/>
    <n v="61.024999999999999"/>
    <n v="49.05"/>
    <n v="0"/>
    <n v="0"/>
    <n v="0"/>
    <n v="0"/>
    <n v="0"/>
    <n v="0"/>
    <n v="0"/>
    <n v="0"/>
    <n v="447.95"/>
    <n v="4.5999999999999996"/>
    <n v="9"/>
    <n v="0"/>
    <n v="0"/>
    <n v="3"/>
    <n v="6.6749999999999998"/>
    <n v="0"/>
    <n v="0"/>
    <n v="0"/>
    <n v="0"/>
    <n v="0"/>
    <n v="0"/>
    <n v="0"/>
    <n v="0"/>
    <n v="23.275000000000002"/>
    <n v="0"/>
    <n v="0"/>
    <n v="0"/>
    <n v="0"/>
    <n v="0"/>
    <n v="0"/>
    <n v="0"/>
    <n v="0"/>
    <n v="0"/>
    <n v="0"/>
    <n v="0"/>
    <n v="0"/>
    <n v="0"/>
    <n v="0"/>
    <n v="0"/>
    <n v="0"/>
    <n v="0"/>
    <n v="0"/>
    <n v="0"/>
    <n v="0"/>
    <n v="0"/>
    <n v="0"/>
    <n v="0"/>
    <n v="0"/>
    <n v="0"/>
    <n v="0"/>
    <n v="0"/>
    <n v="0"/>
    <n v="0"/>
    <n v="0"/>
    <n v="0"/>
    <n v="0"/>
    <n v="0"/>
    <n v="0"/>
    <n v="0"/>
    <n v="0"/>
    <n v="0"/>
    <n v="0"/>
    <n v="0"/>
    <n v="0"/>
    <n v="0"/>
    <n v="0"/>
    <n v="0"/>
    <n v="0"/>
    <n v="0"/>
  </r>
  <r>
    <s v="HYDE LEADERSHIP CHARTER SCHOOL"/>
    <n v="320800860903"/>
    <x v="4"/>
    <s v="84X345"/>
    <s v="DOE"/>
    <n v="75.974999999999994"/>
    <n v="71.900000000000006"/>
    <n v="76.924999999999997"/>
    <n v="70.825000000000003"/>
    <n v="74.099999999999994"/>
    <n v="74.775000000000006"/>
    <n v="73.825000000000003"/>
    <n v="69.849999999999994"/>
    <n v="80"/>
    <n v="74.95"/>
    <n v="81"/>
    <n v="52"/>
    <n v="62"/>
    <n v="0"/>
    <n v="938.12500000000011"/>
    <n v="3"/>
    <n v="1"/>
    <n v="4"/>
    <n v="5"/>
    <n v="3"/>
    <n v="5"/>
    <n v="4"/>
    <n v="4"/>
    <n v="3"/>
    <n v="3.9750000000000001"/>
    <n v="1"/>
    <n v="1"/>
    <n v="0"/>
    <n v="0"/>
    <n v="37.975000000000001"/>
    <n v="0"/>
    <n v="0"/>
    <n v="7"/>
    <n v="5.9"/>
    <n v="2"/>
    <n v="2"/>
    <n v="1"/>
    <n v="1"/>
    <n v="0"/>
    <n v="0"/>
    <n v="2"/>
    <n v="0"/>
    <n v="1"/>
    <n v="0"/>
    <n v="21.9"/>
    <n v="11"/>
    <n v="5"/>
    <n v="5.95"/>
    <n v="7"/>
    <n v="10.95"/>
    <n v="6.95"/>
    <n v="9"/>
    <n v="9"/>
    <n v="10"/>
    <n v="9"/>
    <n v="12"/>
    <n v="5"/>
    <n v="4"/>
    <n v="0"/>
    <n v="104.85"/>
    <n v="0"/>
    <n v="0"/>
    <n v="0"/>
    <n v="0"/>
    <n v="0"/>
    <n v="0"/>
    <n v="0"/>
    <n v="0"/>
    <n v="0"/>
    <n v="0"/>
    <n v="0"/>
    <n v="0"/>
    <n v="0"/>
    <n v="0"/>
    <n v="0"/>
  </r>
  <r>
    <s v="SOUTH BRONX CLASSICAL CHARTER"/>
    <n v="321200860898"/>
    <x v="4"/>
    <s v="84X346"/>
    <s v="DOE"/>
    <n v="65.594999999999999"/>
    <n v="65.427999999999997"/>
    <n v="64.094999999999999"/>
    <n v="41.381"/>
    <n v="41.072000000000003"/>
    <n v="38"/>
    <n v="45.19"/>
    <n v="31"/>
    <n v="18.238"/>
    <n v="0"/>
    <n v="0"/>
    <n v="0"/>
    <n v="0"/>
    <n v="0"/>
    <n v="409.99900000000002"/>
    <n v="2.8559999999999999"/>
    <n v="1.9039999999999999"/>
    <n v="2.8559999999999999"/>
    <n v="4.76"/>
    <n v="0"/>
    <n v="1.9039999999999999"/>
    <n v="1.9039999999999999"/>
    <n v="0"/>
    <n v="0.95199999999999996"/>
    <n v="0"/>
    <n v="0"/>
    <n v="0"/>
    <n v="0"/>
    <n v="0"/>
    <n v="17.135999999999996"/>
    <n v="2.927"/>
    <n v="5.6890000000000001"/>
    <n v="3.8079999999999998"/>
    <n v="0.95199999999999996"/>
    <n v="0.95199999999999996"/>
    <n v="0"/>
    <n v="0"/>
    <n v="0.95199999999999996"/>
    <n v="0"/>
    <n v="0"/>
    <n v="0"/>
    <n v="0"/>
    <n v="0"/>
    <n v="0"/>
    <n v="15.28"/>
    <n v="0"/>
    <n v="0"/>
    <n v="0"/>
    <n v="0"/>
    <n v="0"/>
    <n v="0"/>
    <n v="0"/>
    <n v="0"/>
    <n v="0"/>
    <n v="0"/>
    <n v="0"/>
    <n v="0"/>
    <n v="0"/>
    <n v="0"/>
    <n v="0"/>
    <n v="0"/>
    <n v="0"/>
    <n v="0"/>
    <n v="0"/>
    <n v="0"/>
    <n v="0"/>
    <n v="0"/>
    <n v="0"/>
    <n v="0"/>
    <n v="0"/>
    <n v="0"/>
    <n v="0"/>
    <n v="0"/>
    <n v="0"/>
    <n v="0"/>
  </r>
  <r>
    <s v="INTERNATIONAL LEADERSHIP"/>
    <n v="321000860904"/>
    <x v="4"/>
    <s v="84X347"/>
    <s v="DOE"/>
    <n v="0"/>
    <n v="0"/>
    <n v="0"/>
    <n v="0"/>
    <n v="0"/>
    <n v="0"/>
    <n v="0"/>
    <n v="0"/>
    <n v="0"/>
    <n v="127.625"/>
    <n v="103.1"/>
    <n v="66.075000000000003"/>
    <n v="57.05"/>
    <n v="0"/>
    <n v="353.85"/>
    <n v="0"/>
    <n v="0"/>
    <n v="0"/>
    <n v="0"/>
    <n v="0"/>
    <n v="0"/>
    <n v="0"/>
    <n v="0"/>
    <n v="0"/>
    <n v="2"/>
    <n v="1"/>
    <n v="1"/>
    <n v="0"/>
    <n v="0"/>
    <n v="4"/>
    <n v="0"/>
    <n v="0"/>
    <n v="0"/>
    <n v="0"/>
    <n v="0"/>
    <n v="0"/>
    <n v="0"/>
    <n v="0"/>
    <n v="0"/>
    <n v="20.875"/>
    <n v="5"/>
    <n v="9"/>
    <n v="4"/>
    <n v="0"/>
    <n v="38.875"/>
    <n v="0"/>
    <n v="0"/>
    <n v="0"/>
    <n v="0"/>
    <n v="0"/>
    <n v="0"/>
    <n v="0"/>
    <n v="0"/>
    <n v="0"/>
    <n v="0"/>
    <n v="0"/>
    <n v="0"/>
    <n v="0"/>
    <n v="0"/>
    <n v="0"/>
    <n v="0"/>
    <n v="0"/>
    <n v="0"/>
    <n v="0"/>
    <n v="0"/>
    <n v="0"/>
    <n v="0"/>
    <n v="0"/>
    <n v="0"/>
    <n v="0"/>
    <n v="0"/>
    <n v="0"/>
    <n v="0"/>
    <n v="0"/>
    <n v="0"/>
  </r>
  <r>
    <s v="Icahn Charter School 7"/>
    <n v="320800861030"/>
    <x v="4"/>
    <s v="84X362"/>
    <s v="SUNY"/>
    <n v="39.774999999999999"/>
    <n v="35"/>
    <n v="40.024999999999999"/>
    <n v="33.950000000000003"/>
    <n v="30"/>
    <n v="0"/>
    <n v="0"/>
    <n v="0"/>
    <n v="0"/>
    <n v="0"/>
    <n v="0"/>
    <n v="0"/>
    <n v="0"/>
    <n v="0"/>
    <n v="178.75"/>
    <n v="0.9"/>
    <n v="1.8"/>
    <n v="1.8"/>
    <n v="1.8"/>
    <n v="0"/>
    <n v="0"/>
    <n v="0"/>
    <n v="0"/>
    <n v="0"/>
    <n v="0"/>
    <n v="0"/>
    <n v="0"/>
    <n v="0"/>
    <n v="0"/>
    <n v="6.3"/>
    <n v="0"/>
    <n v="0"/>
    <n v="0"/>
    <n v="0"/>
    <n v="0"/>
    <n v="0"/>
    <n v="0"/>
    <n v="0"/>
    <n v="0"/>
    <n v="0"/>
    <n v="0"/>
    <n v="0"/>
    <n v="0"/>
    <n v="0"/>
    <n v="0"/>
    <n v="0"/>
    <n v="0"/>
    <n v="0"/>
    <n v="0"/>
    <n v="0"/>
    <n v="0"/>
    <n v="0"/>
    <n v="0"/>
    <n v="0"/>
    <n v="0"/>
    <n v="0"/>
    <n v="0"/>
    <n v="0"/>
    <n v="0"/>
    <n v="0"/>
    <n v="0"/>
    <n v="0"/>
    <n v="0"/>
    <n v="0"/>
    <n v="0"/>
    <n v="0"/>
    <n v="0"/>
    <n v="0"/>
    <n v="0"/>
    <n v="0"/>
    <n v="0"/>
    <n v="0"/>
    <n v="0"/>
    <n v="0"/>
    <n v="0"/>
  </r>
  <r>
    <s v="South Bronx Classical Charter School II"/>
    <n v="320700861035"/>
    <x v="4"/>
    <s v="84X364"/>
    <s v="SED"/>
    <n v="55.045000000000002"/>
    <n v="66.971999999999994"/>
    <n v="64.450999999999993"/>
    <n v="36.523000000000003"/>
    <n v="0"/>
    <n v="0"/>
    <n v="0"/>
    <n v="0"/>
    <n v="0"/>
    <n v="0"/>
    <n v="0"/>
    <n v="0"/>
    <n v="0"/>
    <n v="0"/>
    <n v="222.99099999999999"/>
    <n v="0"/>
    <n v="1.9039999999999999"/>
    <n v="5.7119999999999997"/>
    <n v="2.8559999999999999"/>
    <n v="0"/>
    <n v="0"/>
    <n v="0"/>
    <n v="0"/>
    <n v="0"/>
    <n v="0"/>
    <n v="0"/>
    <n v="0"/>
    <n v="0"/>
    <n v="0"/>
    <n v="10.472"/>
    <n v="5.7119999999999997"/>
    <n v="4.76"/>
    <n v="1.9039999999999999"/>
    <n v="0.95199999999999996"/>
    <n v="0"/>
    <n v="0"/>
    <n v="0"/>
    <n v="0"/>
    <n v="0"/>
    <n v="0"/>
    <n v="0"/>
    <n v="0"/>
    <n v="0"/>
    <n v="0"/>
    <n v="13.327999999999999"/>
    <n v="0"/>
    <n v="0"/>
    <n v="0"/>
    <n v="0"/>
    <n v="0"/>
    <n v="0"/>
    <n v="0"/>
    <n v="0"/>
    <n v="0"/>
    <n v="0"/>
    <n v="0"/>
    <n v="0"/>
    <n v="0"/>
    <n v="0"/>
    <n v="0"/>
    <n v="0"/>
    <n v="0"/>
    <n v="0"/>
    <n v="0"/>
    <n v="0"/>
    <n v="0"/>
    <n v="0"/>
    <n v="0"/>
    <n v="0"/>
    <n v="0"/>
    <n v="0"/>
    <n v="0"/>
    <n v="0"/>
    <n v="0"/>
    <n v="0"/>
  </r>
  <r>
    <s v="CARL C. ICAHN CHARTER SCHOOL BRONX NORTH"/>
    <n v="321100860909"/>
    <x v="4"/>
    <s v="84x378"/>
    <s v="SUNY"/>
    <n v="41.924999999999997"/>
    <n v="35.9"/>
    <n v="34.950000000000003"/>
    <n v="38"/>
    <n v="31.95"/>
    <n v="39"/>
    <n v="35"/>
    <n v="33"/>
    <n v="34"/>
    <n v="0"/>
    <n v="0"/>
    <n v="0"/>
    <n v="0"/>
    <n v="0"/>
    <n v="323.72499999999997"/>
    <n v="0"/>
    <n v="0"/>
    <n v="1.9"/>
    <n v="0.95"/>
    <n v="0.95"/>
    <n v="0"/>
    <n v="0"/>
    <n v="0.95"/>
    <n v="0"/>
    <n v="0"/>
    <n v="0"/>
    <n v="0"/>
    <n v="0"/>
    <n v="0"/>
    <n v="4.75"/>
    <n v="0"/>
    <n v="0"/>
    <n v="0"/>
    <n v="0"/>
    <n v="0"/>
    <n v="0"/>
    <n v="0"/>
    <n v="0"/>
    <n v="0"/>
    <n v="0"/>
    <n v="0"/>
    <n v="0"/>
    <n v="0"/>
    <n v="0"/>
    <n v="0"/>
    <n v="0"/>
    <n v="0"/>
    <n v="0"/>
    <n v="0"/>
    <n v="0"/>
    <n v="0"/>
    <n v="0"/>
    <n v="0"/>
    <n v="0"/>
    <n v="0"/>
    <n v="0"/>
    <n v="0"/>
    <n v="0"/>
    <n v="0"/>
    <n v="0"/>
    <n v="0"/>
    <n v="0"/>
    <n v="0"/>
    <n v="0"/>
    <n v="0"/>
    <n v="0"/>
    <n v="0"/>
    <n v="0"/>
    <n v="0"/>
    <n v="0"/>
    <n v="0"/>
    <n v="0"/>
    <n v="0"/>
    <n v="0"/>
    <n v="0"/>
  </r>
  <r>
    <s v="Success Academy Charter School Bronx 3"/>
    <n v="320800861044"/>
    <x v="4"/>
    <s v="84X380"/>
    <s v="SUNY"/>
    <n v="86.075000000000003"/>
    <n v="58.774999999999999"/>
    <n v="86.125"/>
    <n v="90.025000000000006"/>
    <n v="0"/>
    <n v="0"/>
    <n v="0"/>
    <n v="0"/>
    <n v="0"/>
    <n v="0"/>
    <n v="0"/>
    <n v="0"/>
    <n v="0"/>
    <n v="0"/>
    <n v="321"/>
    <n v="4"/>
    <n v="1"/>
    <n v="6"/>
    <n v="3"/>
    <n v="0"/>
    <n v="0"/>
    <n v="0"/>
    <n v="0"/>
    <n v="0"/>
    <n v="0"/>
    <n v="0"/>
    <n v="0"/>
    <n v="0"/>
    <n v="0"/>
    <n v="14"/>
    <n v="5"/>
    <n v="3"/>
    <n v="2.2000000000000002"/>
    <n v="1"/>
    <n v="0"/>
    <n v="0"/>
    <n v="0"/>
    <n v="0"/>
    <n v="0"/>
    <n v="0"/>
    <n v="0"/>
    <n v="0"/>
    <n v="0"/>
    <n v="0"/>
    <n v="11.2"/>
    <n v="0"/>
    <n v="0"/>
    <n v="0"/>
    <n v="0"/>
    <n v="0"/>
    <n v="0"/>
    <n v="0"/>
    <n v="0"/>
    <n v="0"/>
    <n v="0"/>
    <n v="0"/>
    <n v="0"/>
    <n v="0"/>
    <n v="0"/>
    <n v="0"/>
    <n v="0"/>
    <n v="0"/>
    <n v="0"/>
    <n v="0"/>
    <n v="0"/>
    <n v="0"/>
    <n v="0"/>
    <n v="0"/>
    <n v="0"/>
    <n v="0"/>
    <n v="0"/>
    <n v="0"/>
    <n v="0"/>
    <n v="0"/>
    <n v="0"/>
  </r>
  <r>
    <s v="BRILLA COLLEGE PREP"/>
    <n v="320700861014"/>
    <x v="4"/>
    <s v="84X387"/>
    <s v="SED"/>
    <n v="91.902000000000001"/>
    <n v="92.096999999999994"/>
    <n v="87.903000000000006"/>
    <n v="76.804000000000002"/>
    <n v="0"/>
    <n v="0"/>
    <n v="0"/>
    <n v="0"/>
    <n v="0"/>
    <n v="0"/>
    <n v="0"/>
    <n v="0"/>
    <n v="0"/>
    <n v="0"/>
    <n v="348.70600000000002"/>
    <n v="2"/>
    <n v="11"/>
    <n v="5"/>
    <n v="7"/>
    <n v="0"/>
    <n v="0"/>
    <n v="0"/>
    <n v="0"/>
    <n v="0"/>
    <n v="0"/>
    <n v="0"/>
    <n v="0"/>
    <n v="0"/>
    <n v="0"/>
    <n v="25"/>
    <n v="0"/>
    <n v="1"/>
    <n v="2"/>
    <n v="0"/>
    <n v="0"/>
    <n v="0"/>
    <n v="0"/>
    <n v="0"/>
    <n v="0"/>
    <n v="0"/>
    <n v="0"/>
    <n v="0"/>
    <n v="0"/>
    <n v="0"/>
    <n v="3"/>
    <n v="6"/>
    <n v="12"/>
    <n v="6"/>
    <n v="8.9019999999999992"/>
    <n v="0"/>
    <n v="0"/>
    <n v="0"/>
    <n v="0"/>
    <n v="0"/>
    <n v="0"/>
    <n v="0"/>
    <n v="0"/>
    <n v="0"/>
    <n v="0"/>
    <n v="32.902000000000001"/>
    <n v="0"/>
    <n v="0"/>
    <n v="0"/>
    <n v="0"/>
    <n v="0"/>
    <n v="0"/>
    <n v="0"/>
    <n v="0"/>
    <n v="0"/>
    <n v="0"/>
    <n v="0"/>
    <n v="0"/>
    <n v="0"/>
    <n v="0"/>
    <n v="0"/>
  </r>
  <r>
    <s v="BRONX GLOBAL LEARNING INSTITUTE FOR GIRL"/>
    <n v="320700860915"/>
    <x v="4"/>
    <s v="84X389"/>
    <s v="DOE"/>
    <n v="55.9"/>
    <n v="48"/>
    <n v="49"/>
    <n v="45"/>
    <n v="49"/>
    <n v="51"/>
    <n v="48"/>
    <n v="41"/>
    <n v="44"/>
    <n v="0"/>
    <n v="0"/>
    <n v="0"/>
    <n v="0"/>
    <n v="0"/>
    <n v="430.9"/>
    <n v="3"/>
    <n v="2"/>
    <n v="4"/>
    <n v="9"/>
    <n v="6"/>
    <n v="3"/>
    <n v="2"/>
    <n v="0"/>
    <n v="1"/>
    <n v="0"/>
    <n v="0"/>
    <n v="0"/>
    <n v="0"/>
    <n v="0"/>
    <n v="30"/>
    <n v="0"/>
    <n v="0"/>
    <n v="0"/>
    <n v="0"/>
    <n v="1"/>
    <n v="0"/>
    <n v="7"/>
    <n v="0"/>
    <n v="9"/>
    <n v="0"/>
    <n v="0"/>
    <n v="0"/>
    <n v="0"/>
    <n v="0"/>
    <n v="17"/>
    <n v="0"/>
    <n v="0"/>
    <n v="0"/>
    <n v="0"/>
    <n v="0"/>
    <n v="0"/>
    <n v="0"/>
    <n v="0"/>
    <n v="0"/>
    <n v="0"/>
    <n v="0"/>
    <n v="0"/>
    <n v="0"/>
    <n v="0"/>
    <n v="0"/>
    <n v="0"/>
    <n v="0"/>
    <n v="0"/>
    <n v="0"/>
    <n v="0"/>
    <n v="0"/>
    <n v="0"/>
    <n v="0"/>
    <n v="0"/>
    <n v="0"/>
    <n v="0"/>
    <n v="0"/>
    <n v="0"/>
    <n v="0"/>
    <n v="0"/>
  </r>
  <r>
    <s v="GREEN DOT NEW YORK CHARTER SCHOOL"/>
    <n v="320700860920"/>
    <x v="4"/>
    <s v="84X393"/>
    <s v="SUNY"/>
    <n v="0"/>
    <n v="0"/>
    <n v="0"/>
    <n v="0"/>
    <n v="0"/>
    <n v="0"/>
    <n v="0"/>
    <n v="0"/>
    <n v="0"/>
    <n v="126.3"/>
    <n v="114.125"/>
    <n v="88.05"/>
    <n v="84.025000000000006"/>
    <n v="0"/>
    <n v="412.5"/>
    <n v="0"/>
    <n v="0"/>
    <n v="0"/>
    <n v="0"/>
    <n v="0"/>
    <n v="0"/>
    <n v="0"/>
    <n v="0"/>
    <n v="0"/>
    <n v="0"/>
    <n v="1"/>
    <n v="1"/>
    <n v="3"/>
    <n v="0"/>
    <n v="5"/>
    <n v="0"/>
    <n v="0"/>
    <n v="0"/>
    <n v="0"/>
    <n v="0"/>
    <n v="0"/>
    <n v="0"/>
    <n v="0"/>
    <n v="0"/>
    <n v="19"/>
    <n v="25.024999999999999"/>
    <n v="15"/>
    <n v="10"/>
    <n v="0"/>
    <n v="69.025000000000006"/>
    <n v="0"/>
    <n v="0"/>
    <n v="0"/>
    <n v="0"/>
    <n v="0"/>
    <n v="0"/>
    <n v="0"/>
    <n v="0"/>
    <n v="0"/>
    <n v="0"/>
    <n v="0"/>
    <n v="0"/>
    <n v="0"/>
    <n v="0"/>
    <n v="0"/>
    <n v="0"/>
    <n v="0"/>
    <n v="0"/>
    <n v="0"/>
    <n v="0"/>
    <n v="0"/>
    <n v="0"/>
    <n v="0"/>
    <n v="0"/>
    <n v="0"/>
    <n v="0"/>
    <n v="0"/>
    <n v="0"/>
    <n v="0"/>
    <n v="0"/>
  </r>
  <r>
    <s v="MOTT HAVEN ACADEMY CHARTER SCHOOL"/>
    <n v="320700860925"/>
    <x v="4"/>
    <s v="84X394"/>
    <s v="DOE"/>
    <n v="52.024999999999999"/>
    <n v="57.878999999999998"/>
    <n v="49.097999999999999"/>
    <n v="50.902000000000001"/>
    <n v="50.048999999999999"/>
    <n v="41.927"/>
    <n v="0"/>
    <n v="0"/>
    <n v="0"/>
    <n v="0"/>
    <n v="0"/>
    <n v="0"/>
    <n v="0"/>
    <n v="0"/>
    <n v="301.88"/>
    <n v="7"/>
    <n v="7"/>
    <n v="3"/>
    <n v="5"/>
    <n v="5"/>
    <n v="2"/>
    <n v="0"/>
    <n v="0"/>
    <n v="0"/>
    <n v="0"/>
    <n v="0"/>
    <n v="0"/>
    <n v="0"/>
    <n v="0"/>
    <n v="29"/>
    <n v="0"/>
    <n v="2"/>
    <n v="2"/>
    <n v="0"/>
    <n v="0"/>
    <n v="1"/>
    <n v="0"/>
    <n v="0"/>
    <n v="0"/>
    <n v="0"/>
    <n v="0"/>
    <n v="0"/>
    <n v="0"/>
    <n v="0"/>
    <n v="5"/>
    <n v="2.0979999999999999"/>
    <n v="6.8540000000000001"/>
    <n v="6"/>
    <n v="7"/>
    <n v="5"/>
    <n v="7"/>
    <n v="0"/>
    <n v="0"/>
    <n v="0"/>
    <n v="0"/>
    <n v="0"/>
    <n v="0"/>
    <n v="0"/>
    <n v="0"/>
    <n v="33.951999999999998"/>
    <n v="0"/>
    <n v="0"/>
    <n v="0"/>
    <n v="0"/>
    <n v="0"/>
    <n v="0"/>
    <n v="0"/>
    <n v="0"/>
    <n v="0"/>
    <n v="0"/>
    <n v="0"/>
    <n v="0"/>
    <n v="0"/>
    <n v="0"/>
    <n v="0"/>
  </r>
  <r>
    <s v="NYC CHARTER HS FOR AEC"/>
    <n v="320700860926"/>
    <x v="4"/>
    <s v="84X395"/>
    <s v="DOE"/>
    <n v="0"/>
    <n v="0"/>
    <n v="0"/>
    <n v="0"/>
    <n v="0"/>
    <n v="0"/>
    <n v="0"/>
    <n v="0"/>
    <n v="0"/>
    <n v="159.32499999999999"/>
    <n v="99.1"/>
    <n v="92.4"/>
    <n v="81.099999999999994"/>
    <n v="0"/>
    <n v="431.92499999999995"/>
    <n v="0"/>
    <n v="0"/>
    <n v="0"/>
    <n v="0"/>
    <n v="0"/>
    <n v="0"/>
    <n v="0"/>
    <n v="0"/>
    <n v="0"/>
    <n v="3.0249999999999999"/>
    <n v="2"/>
    <n v="0"/>
    <n v="1"/>
    <n v="0"/>
    <n v="6.0250000000000004"/>
    <n v="0"/>
    <n v="0"/>
    <n v="0"/>
    <n v="0"/>
    <n v="0"/>
    <n v="0"/>
    <n v="0"/>
    <n v="0"/>
    <n v="0"/>
    <n v="17"/>
    <n v="20.024999999999999"/>
    <n v="15.125"/>
    <n v="7.0250000000000004"/>
    <n v="0"/>
    <n v="59.174999999999997"/>
    <n v="0"/>
    <n v="0"/>
    <n v="0"/>
    <n v="0"/>
    <n v="0"/>
    <n v="0"/>
    <n v="0"/>
    <n v="0"/>
    <n v="0"/>
    <n v="19.074999999999999"/>
    <n v="0"/>
    <n v="0"/>
    <n v="0"/>
    <n v="0"/>
    <n v="19.074999999999999"/>
    <n v="0"/>
    <n v="0"/>
    <n v="0"/>
    <n v="0"/>
    <n v="0"/>
    <n v="0"/>
    <n v="0"/>
    <n v="0"/>
    <n v="0"/>
    <n v="0"/>
    <n v="0"/>
    <n v="0"/>
    <n v="0"/>
    <n v="0"/>
    <n v="0"/>
  </r>
  <r>
    <s v="BRONX COMMUNITY CHARTER SCHOOL"/>
    <n v="321000860914"/>
    <x v="4"/>
    <s v="84X398"/>
    <s v="DOE"/>
    <n v="51.95"/>
    <n v="78"/>
    <n v="77.924999999999997"/>
    <n v="50"/>
    <n v="53"/>
    <n v="49"/>
    <n v="49.95"/>
    <n v="0"/>
    <n v="0"/>
    <n v="0"/>
    <n v="0"/>
    <n v="0"/>
    <n v="0"/>
    <n v="0"/>
    <n v="409.82499999999999"/>
    <n v="2"/>
    <n v="2.85"/>
    <n v="4.7"/>
    <n v="1.85"/>
    <n v="2.85"/>
    <n v="0.92500000000000004"/>
    <n v="0"/>
    <n v="0"/>
    <n v="0"/>
    <n v="0"/>
    <n v="0"/>
    <n v="0"/>
    <n v="0"/>
    <n v="0"/>
    <n v="15.175000000000001"/>
    <n v="0"/>
    <n v="1"/>
    <n v="4"/>
    <n v="4"/>
    <n v="0"/>
    <n v="1"/>
    <n v="4"/>
    <n v="0"/>
    <n v="0"/>
    <n v="0"/>
    <n v="0"/>
    <n v="0"/>
    <n v="0"/>
    <n v="0"/>
    <n v="14"/>
    <n v="7.95"/>
    <n v="5"/>
    <n v="4"/>
    <n v="3"/>
    <n v="5"/>
    <n v="7"/>
    <n v="3"/>
    <n v="0"/>
    <n v="0"/>
    <n v="0"/>
    <n v="0"/>
    <n v="0"/>
    <n v="0"/>
    <n v="0"/>
    <n v="34.950000000000003"/>
    <n v="0"/>
    <n v="0"/>
    <n v="0"/>
    <n v="0"/>
    <n v="0"/>
    <n v="0"/>
    <n v="0"/>
    <n v="0"/>
    <n v="0"/>
    <n v="0"/>
    <n v="0"/>
    <n v="0"/>
    <n v="0"/>
    <n v="0"/>
    <n v="0"/>
  </r>
  <r>
    <s v="BRONX CHARTER SCHOOL FOR CHILDREN"/>
    <n v="320700860852"/>
    <x v="4"/>
    <s v="84X407"/>
    <s v="SED"/>
    <n v="72"/>
    <n v="71.924999999999997"/>
    <n v="70.05"/>
    <n v="70.924999999999997"/>
    <n v="69"/>
    <n v="68.05"/>
    <n v="0"/>
    <n v="0"/>
    <n v="0"/>
    <n v="0"/>
    <n v="0"/>
    <n v="0"/>
    <n v="0"/>
    <n v="0"/>
    <n v="421.95000000000005"/>
    <n v="1"/>
    <n v="3"/>
    <n v="5"/>
    <n v="3"/>
    <n v="1"/>
    <n v="6"/>
    <n v="0"/>
    <n v="0"/>
    <n v="0"/>
    <n v="0"/>
    <n v="0"/>
    <n v="0"/>
    <n v="0"/>
    <n v="0"/>
    <n v="19"/>
    <n v="0"/>
    <n v="0"/>
    <n v="0"/>
    <n v="0"/>
    <n v="0"/>
    <n v="0"/>
    <n v="0"/>
    <n v="0"/>
    <n v="0"/>
    <n v="0"/>
    <n v="0"/>
    <n v="0"/>
    <n v="0"/>
    <n v="0"/>
    <n v="0"/>
    <n v="4"/>
    <n v="7"/>
    <n v="4"/>
    <n v="6"/>
    <n v="6"/>
    <n v="6"/>
    <n v="0"/>
    <n v="0"/>
    <n v="0"/>
    <n v="0"/>
    <n v="0"/>
    <n v="0"/>
    <n v="0"/>
    <n v="0"/>
    <n v="33"/>
    <n v="0"/>
    <n v="0"/>
    <n v="0"/>
    <n v="0"/>
    <n v="0"/>
    <n v="0"/>
    <n v="0"/>
    <n v="0"/>
    <n v="0"/>
    <n v="0"/>
    <n v="0"/>
    <n v="0"/>
    <n v="0"/>
    <n v="0"/>
    <n v="0"/>
  </r>
  <r>
    <s v="BRONX ACADEMY OF PROMISE CHARTER SCHOOL"/>
    <n v="320900860913"/>
    <x v="4"/>
    <s v="84X419"/>
    <s v="DOE"/>
    <n v="58.05"/>
    <n v="62.875"/>
    <n v="68.05"/>
    <n v="67.724999999999994"/>
    <n v="66.95"/>
    <n v="68"/>
    <n v="62.975000000000001"/>
    <n v="64.025000000000006"/>
    <n v="53"/>
    <n v="0"/>
    <n v="0"/>
    <n v="0"/>
    <n v="0"/>
    <n v="0"/>
    <n v="571.65"/>
    <n v="1.9"/>
    <n v="4.625"/>
    <n v="2.8"/>
    <n v="1.85"/>
    <n v="0.9"/>
    <n v="0.92500000000000004"/>
    <n v="0.92500000000000004"/>
    <n v="0"/>
    <n v="0"/>
    <n v="0"/>
    <n v="0"/>
    <n v="0"/>
    <n v="0"/>
    <n v="0"/>
    <n v="13.925000000000001"/>
    <n v="1.9"/>
    <n v="2.875"/>
    <n v="1.825"/>
    <n v="2.9"/>
    <n v="3.9249999999999998"/>
    <n v="0.97499999999999998"/>
    <n v="2.875"/>
    <n v="1.9"/>
    <n v="0"/>
    <n v="0"/>
    <n v="0"/>
    <n v="0"/>
    <n v="0"/>
    <n v="0"/>
    <n v="19.174999999999997"/>
    <n v="0"/>
    <n v="2.875"/>
    <n v="2"/>
    <n v="4"/>
    <n v="3.875"/>
    <n v="5"/>
    <n v="7.9"/>
    <n v="5.95"/>
    <n v="6"/>
    <n v="0"/>
    <n v="0"/>
    <n v="0"/>
    <n v="0"/>
    <n v="0"/>
    <n v="37.599999999999994"/>
    <n v="0"/>
    <n v="0"/>
    <n v="0"/>
    <n v="0"/>
    <n v="0"/>
    <n v="0"/>
    <n v="0"/>
    <n v="0"/>
    <n v="0"/>
    <n v="0"/>
    <n v="0"/>
    <n v="0"/>
    <n v="0"/>
    <n v="0"/>
    <n v="0"/>
  </r>
  <r>
    <s v="CARL C. ICAHN CHARTER SCHOOL SOUTH BRONX"/>
    <n v="321100860917"/>
    <x v="4"/>
    <s v="84X422"/>
    <s v="SUNY"/>
    <n v="36.9"/>
    <n v="39"/>
    <n v="39"/>
    <n v="39.049999999999997"/>
    <n v="38.950000000000003"/>
    <n v="36.924999999999997"/>
    <n v="34"/>
    <n v="26"/>
    <n v="22"/>
    <n v="0"/>
    <n v="0"/>
    <n v="0"/>
    <n v="0"/>
    <n v="0"/>
    <n v="311.82499999999999"/>
    <n v="0"/>
    <n v="4"/>
    <n v="4"/>
    <n v="8"/>
    <n v="3"/>
    <n v="9"/>
    <n v="5"/>
    <n v="7"/>
    <n v="2"/>
    <n v="0"/>
    <n v="0"/>
    <n v="0"/>
    <n v="0"/>
    <n v="0"/>
    <n v="42"/>
    <n v="0"/>
    <n v="0"/>
    <n v="0"/>
    <n v="0.97499999999999998"/>
    <n v="0"/>
    <n v="0.97499999999999998"/>
    <n v="0"/>
    <n v="1.95"/>
    <n v="0"/>
    <n v="0"/>
    <n v="0"/>
    <n v="0"/>
    <n v="0"/>
    <n v="0"/>
    <n v="3.9"/>
    <n v="0"/>
    <n v="0"/>
    <n v="0"/>
    <n v="0"/>
    <n v="0"/>
    <n v="0"/>
    <n v="0"/>
    <n v="0"/>
    <n v="0"/>
    <n v="0"/>
    <n v="0"/>
    <n v="0"/>
    <n v="0"/>
    <n v="0"/>
    <n v="0"/>
    <n v="0"/>
    <n v="0"/>
    <n v="0"/>
    <n v="0"/>
    <n v="0"/>
    <n v="0"/>
    <n v="0"/>
    <n v="0"/>
    <n v="0"/>
    <n v="0"/>
    <n v="0"/>
    <n v="0"/>
    <n v="0"/>
    <n v="0"/>
    <n v="0"/>
  </r>
  <r>
    <s v="Charter School of Law and Social Justice"/>
    <n v="321100861064"/>
    <x v="4"/>
    <s v="84X429"/>
    <s v="SED"/>
    <n v="0"/>
    <n v="0"/>
    <n v="0"/>
    <n v="0"/>
    <n v="0"/>
    <n v="0"/>
    <n v="0"/>
    <n v="0"/>
    <n v="0"/>
    <n v="126.925"/>
    <n v="0"/>
    <n v="0"/>
    <n v="0"/>
    <n v="0"/>
    <n v="126.925"/>
    <n v="0"/>
    <n v="0"/>
    <n v="0"/>
    <n v="0"/>
    <n v="0"/>
    <n v="0"/>
    <n v="0"/>
    <n v="0"/>
    <n v="0"/>
    <n v="1"/>
    <n v="0"/>
    <n v="0"/>
    <n v="0"/>
    <n v="0"/>
    <n v="1"/>
    <n v="0"/>
    <n v="0"/>
    <n v="0"/>
    <n v="0"/>
    <n v="0"/>
    <n v="0"/>
    <n v="0"/>
    <n v="0"/>
    <n v="0"/>
    <n v="9"/>
    <n v="0"/>
    <n v="0"/>
    <n v="0"/>
    <n v="0"/>
    <n v="9"/>
    <n v="0"/>
    <n v="0"/>
    <n v="0"/>
    <n v="0"/>
    <n v="0"/>
    <n v="0"/>
    <n v="0"/>
    <n v="0"/>
    <n v="0"/>
    <n v="4.95"/>
    <n v="0"/>
    <n v="0"/>
    <n v="0"/>
    <n v="0"/>
    <n v="4.95"/>
    <n v="0"/>
    <n v="0"/>
    <n v="0"/>
    <n v="0"/>
    <n v="0"/>
    <n v="0"/>
    <n v="0"/>
    <n v="0"/>
    <n v="0"/>
    <n v="0"/>
    <n v="0"/>
    <n v="0"/>
    <n v="0"/>
    <n v="0"/>
    <n v="0"/>
  </r>
  <r>
    <s v="Atmosphere Academy Public Charter School"/>
    <n v="321000861075"/>
    <x v="4"/>
    <s v="84X460"/>
    <s v="SUNY"/>
    <n v="0"/>
    <n v="0"/>
    <n v="0"/>
    <n v="0"/>
    <n v="0"/>
    <n v="0"/>
    <n v="130.63499999999999"/>
    <n v="0"/>
    <n v="0"/>
    <n v="0"/>
    <n v="0"/>
    <n v="0"/>
    <n v="0"/>
    <n v="0"/>
    <n v="130.63499999999999"/>
    <n v="0"/>
    <n v="0"/>
    <n v="0"/>
    <n v="0"/>
    <n v="0"/>
    <n v="0"/>
    <n v="4"/>
    <n v="0"/>
    <n v="0"/>
    <n v="0"/>
    <n v="0"/>
    <n v="0"/>
    <n v="0"/>
    <n v="0"/>
    <n v="4"/>
    <n v="0"/>
    <n v="0"/>
    <n v="0"/>
    <n v="0"/>
    <n v="0"/>
    <n v="0"/>
    <n v="16.975000000000001"/>
    <n v="0"/>
    <n v="0"/>
    <n v="0"/>
    <n v="0"/>
    <n v="0"/>
    <n v="0"/>
    <n v="0"/>
    <n v="16.975000000000001"/>
    <n v="0"/>
    <n v="0"/>
    <n v="0"/>
    <n v="0"/>
    <n v="0"/>
    <n v="0"/>
    <n v="17.952000000000002"/>
    <n v="0"/>
    <n v="0"/>
    <n v="0"/>
    <n v="0"/>
    <n v="0"/>
    <n v="0"/>
    <n v="0"/>
    <n v="17.952000000000002"/>
    <n v="0"/>
    <n v="0"/>
    <n v="0"/>
    <n v="0"/>
    <n v="0"/>
    <n v="0"/>
    <n v="0"/>
    <n v="0"/>
    <n v="0"/>
    <n v="0"/>
    <n v="0"/>
    <n v="0"/>
    <n v="0"/>
    <n v="0"/>
    <n v="0"/>
  </r>
  <r>
    <s v="METROPOLITAN LIGHTHOUSE CHARTER SCHOOL"/>
    <n v="320700860962"/>
    <x v="4"/>
    <s v="84X461"/>
    <s v="DOE"/>
    <n v="55.1"/>
    <n v="57"/>
    <n v="53.975000000000001"/>
    <n v="55"/>
    <n v="53.024999999999999"/>
    <n v="54"/>
    <n v="53"/>
    <n v="53"/>
    <n v="0"/>
    <n v="0"/>
    <n v="0"/>
    <n v="0"/>
    <n v="0"/>
    <n v="0"/>
    <n v="434.09999999999997"/>
    <n v="3"/>
    <n v="1"/>
    <n v="2"/>
    <n v="3"/>
    <n v="4"/>
    <n v="0"/>
    <n v="1"/>
    <n v="1"/>
    <n v="0"/>
    <n v="0"/>
    <n v="0"/>
    <n v="0"/>
    <n v="0"/>
    <n v="0"/>
    <n v="15"/>
    <n v="2"/>
    <n v="3"/>
    <n v="3"/>
    <n v="3"/>
    <n v="8"/>
    <n v="8"/>
    <n v="9"/>
    <n v="4"/>
    <n v="0"/>
    <n v="0"/>
    <n v="0"/>
    <n v="0"/>
    <n v="0"/>
    <n v="0"/>
    <n v="40"/>
    <n v="0"/>
    <n v="0"/>
    <n v="0"/>
    <n v="0"/>
    <n v="0"/>
    <n v="0"/>
    <n v="0"/>
    <n v="0"/>
    <n v="0"/>
    <n v="0"/>
    <n v="0"/>
    <n v="0"/>
    <n v="0"/>
    <n v="0"/>
    <n v="0"/>
    <n v="0"/>
    <n v="0"/>
    <n v="0"/>
    <n v="0"/>
    <n v="0"/>
    <n v="0"/>
    <n v="0"/>
    <n v="0"/>
    <n v="0"/>
    <n v="0"/>
    <n v="0"/>
    <n v="0"/>
    <n v="0"/>
    <n v="0"/>
    <n v="0"/>
  </r>
  <r>
    <s v="Success Academy Charter School - Bronx 4"/>
    <n v="320800861074"/>
    <x v="4"/>
    <s v="84X464"/>
    <s v="SUNY"/>
    <n v="58.95"/>
    <n v="106.95"/>
    <n v="80.875"/>
    <n v="0"/>
    <n v="0"/>
    <n v="0"/>
    <n v="0"/>
    <n v="0"/>
    <n v="0"/>
    <n v="0"/>
    <n v="0"/>
    <n v="0"/>
    <n v="0"/>
    <n v="0"/>
    <n v="246.77500000000001"/>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Boys Preparatory Charter School of NY"/>
    <n v="320700860994"/>
    <x v="4"/>
    <s v="84X465"/>
    <s v="SUNY"/>
    <n v="68.325000000000003"/>
    <n v="67.375"/>
    <n v="69.375"/>
    <n v="0"/>
    <n v="0"/>
    <n v="0"/>
    <n v="0"/>
    <n v="0"/>
    <n v="0"/>
    <n v="0"/>
    <n v="0"/>
    <n v="0"/>
    <n v="0"/>
    <n v="0"/>
    <n v="205.07499999999999"/>
    <n v="4"/>
    <n v="4"/>
    <n v="2"/>
    <n v="0"/>
    <n v="0"/>
    <n v="0"/>
    <n v="0"/>
    <n v="0"/>
    <n v="0"/>
    <n v="0"/>
    <n v="0"/>
    <n v="0"/>
    <n v="0"/>
    <n v="0"/>
    <n v="10"/>
    <n v="2"/>
    <n v="1"/>
    <n v="4"/>
    <n v="0"/>
    <n v="0"/>
    <n v="0"/>
    <n v="0"/>
    <n v="0"/>
    <n v="0"/>
    <n v="0"/>
    <n v="0"/>
    <n v="0"/>
    <n v="0"/>
    <n v="0"/>
    <n v="7"/>
    <n v="7.9249999999999998"/>
    <n v="5"/>
    <n v="6"/>
    <n v="0"/>
    <n v="0"/>
    <n v="0"/>
    <n v="0"/>
    <n v="0"/>
    <n v="0"/>
    <n v="0"/>
    <n v="0"/>
    <n v="0"/>
    <n v="0"/>
    <n v="0"/>
    <n v="18.925000000000001"/>
    <n v="0"/>
    <n v="0"/>
    <n v="0"/>
    <n v="0"/>
    <n v="0"/>
    <n v="0"/>
    <n v="0"/>
    <n v="0"/>
    <n v="0"/>
    <n v="0"/>
    <n v="0"/>
    <n v="0"/>
    <n v="0"/>
    <n v="0"/>
    <n v="0"/>
  </r>
  <r>
    <s v="American Dream Charter School"/>
    <n v="320700861062"/>
    <x v="4"/>
    <s v="84X471"/>
    <s v="SED"/>
    <n v="0"/>
    <n v="0"/>
    <n v="0"/>
    <n v="0"/>
    <n v="0"/>
    <n v="0"/>
    <n v="81"/>
    <n v="83.218999999999994"/>
    <n v="0"/>
    <n v="0"/>
    <n v="0"/>
    <n v="0"/>
    <n v="0"/>
    <n v="0"/>
    <n v="164.21899999999999"/>
    <n v="0"/>
    <n v="0"/>
    <n v="0"/>
    <n v="0"/>
    <n v="0"/>
    <n v="0"/>
    <n v="2"/>
    <n v="0"/>
    <n v="0"/>
    <n v="0"/>
    <n v="0"/>
    <n v="0"/>
    <n v="0"/>
    <n v="0"/>
    <n v="2"/>
    <n v="0"/>
    <n v="0"/>
    <n v="0"/>
    <n v="0"/>
    <n v="0"/>
    <n v="0"/>
    <n v="1"/>
    <n v="1"/>
    <n v="0"/>
    <n v="0"/>
    <n v="0"/>
    <n v="0"/>
    <n v="0"/>
    <n v="0"/>
    <n v="2"/>
    <n v="0"/>
    <n v="0"/>
    <n v="0"/>
    <n v="0"/>
    <n v="0"/>
    <n v="0"/>
    <n v="9"/>
    <n v="1"/>
    <n v="0"/>
    <n v="0"/>
    <n v="0"/>
    <n v="0"/>
    <n v="0"/>
    <n v="0"/>
    <n v="10"/>
    <n v="0"/>
    <n v="0"/>
    <n v="0"/>
    <n v="0"/>
    <n v="0"/>
    <n v="0"/>
    <n v="0"/>
    <n v="0"/>
    <n v="0"/>
    <n v="0"/>
    <n v="0"/>
    <n v="0"/>
    <n v="0"/>
    <n v="0"/>
    <n v="0"/>
  </r>
  <r>
    <s v="Family Life Academy Charter School III"/>
    <n v="320700861070"/>
    <x v="4"/>
    <s v="84X472"/>
    <s v="SUNY"/>
    <n v="46.7"/>
    <n v="58.774999999999999"/>
    <n v="49.85"/>
    <n v="0"/>
    <n v="0"/>
    <n v="0"/>
    <n v="0"/>
    <n v="0"/>
    <n v="0"/>
    <n v="0"/>
    <n v="0"/>
    <n v="0"/>
    <n v="0"/>
    <n v="0"/>
    <n v="155.32499999999999"/>
    <n v="0"/>
    <n v="0"/>
    <n v="0"/>
    <n v="0"/>
    <n v="0"/>
    <n v="0"/>
    <n v="0"/>
    <n v="0"/>
    <n v="0"/>
    <n v="0"/>
    <n v="0"/>
    <n v="0"/>
    <n v="0"/>
    <n v="0"/>
    <n v="0"/>
    <n v="2"/>
    <n v="4"/>
    <n v="4"/>
    <n v="0"/>
    <n v="0"/>
    <n v="0"/>
    <n v="0"/>
    <n v="0"/>
    <n v="0"/>
    <n v="0"/>
    <n v="0"/>
    <n v="0"/>
    <n v="0"/>
    <n v="0"/>
    <n v="10"/>
    <n v="0"/>
    <n v="0"/>
    <n v="0"/>
    <n v="0"/>
    <n v="0"/>
    <n v="0"/>
    <n v="0"/>
    <n v="0"/>
    <n v="0"/>
    <n v="0"/>
    <n v="0"/>
    <n v="0"/>
    <n v="0"/>
    <n v="0"/>
    <n v="0"/>
    <n v="0"/>
    <n v="0"/>
    <n v="0"/>
    <n v="0"/>
    <n v="0"/>
    <n v="0"/>
    <n v="0"/>
    <n v="0"/>
    <n v="0"/>
    <n v="0"/>
    <n v="0"/>
    <n v="0"/>
    <n v="0"/>
    <n v="0"/>
    <n v="0"/>
  </r>
  <r>
    <s v="DR. RICHARD IZQUIERDO HEALTH"/>
    <n v="321200860965"/>
    <x v="4"/>
    <s v="84X482"/>
    <s v="DOE"/>
    <n v="0"/>
    <n v="0"/>
    <n v="0"/>
    <n v="0"/>
    <n v="0"/>
    <n v="0"/>
    <n v="119"/>
    <n v="120.02500000000001"/>
    <n v="164.97499999999999"/>
    <n v="93.974999999999994"/>
    <n v="61"/>
    <n v="64"/>
    <n v="0"/>
    <n v="0"/>
    <n v="622.97500000000002"/>
    <n v="0"/>
    <n v="0"/>
    <n v="0"/>
    <n v="0"/>
    <n v="0"/>
    <n v="0"/>
    <n v="0"/>
    <n v="0"/>
    <n v="1"/>
    <n v="0"/>
    <n v="0"/>
    <n v="0"/>
    <n v="0"/>
    <n v="0"/>
    <n v="1"/>
    <n v="0"/>
    <n v="0"/>
    <n v="0"/>
    <n v="0"/>
    <n v="0"/>
    <n v="0"/>
    <n v="0"/>
    <n v="0"/>
    <n v="0"/>
    <n v="0"/>
    <n v="0"/>
    <n v="0"/>
    <n v="0"/>
    <n v="0"/>
    <n v="0"/>
    <n v="0"/>
    <n v="0"/>
    <n v="0"/>
    <n v="0"/>
    <n v="0"/>
    <n v="0"/>
    <n v="17"/>
    <n v="32"/>
    <n v="14"/>
    <n v="20"/>
    <n v="9"/>
    <n v="10"/>
    <n v="0"/>
    <n v="0"/>
    <n v="102"/>
    <n v="0"/>
    <n v="0"/>
    <n v="0"/>
    <n v="0"/>
    <n v="0"/>
    <n v="0"/>
    <n v="0"/>
    <n v="0"/>
    <n v="0"/>
    <n v="0"/>
    <n v="0"/>
    <n v="0"/>
    <n v="0"/>
    <n v="0"/>
    <n v="0"/>
  </r>
  <r>
    <s v="Bronx Charter School for Better Learning 2"/>
    <n v="321100861076"/>
    <x v="4"/>
    <s v="84X484"/>
    <s v="SUNY"/>
    <n v="67.403999999999996"/>
    <n v="0"/>
    <n v="0"/>
    <n v="0"/>
    <n v="0"/>
    <n v="0"/>
    <n v="0"/>
    <n v="0"/>
    <n v="0"/>
    <n v="0"/>
    <n v="0"/>
    <n v="0"/>
    <n v="0"/>
    <n v="0"/>
    <n v="67.40399999999999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Rosalyn Yalow"/>
    <n v="321000861073"/>
    <x v="4"/>
    <s v="84X486"/>
    <s v="SED"/>
    <n v="120.9"/>
    <n v="87.85"/>
    <n v="0"/>
    <n v="0"/>
    <n v="0"/>
    <n v="0"/>
    <n v="0"/>
    <n v="0"/>
    <n v="0"/>
    <n v="0"/>
    <n v="0"/>
    <n v="0"/>
    <n v="0"/>
    <n v="0"/>
    <n v="208.75"/>
    <n v="4"/>
    <n v="5"/>
    <n v="0"/>
    <n v="0"/>
    <n v="0"/>
    <n v="0"/>
    <n v="0"/>
    <n v="0"/>
    <n v="0"/>
    <n v="0"/>
    <n v="0"/>
    <n v="0"/>
    <n v="0"/>
    <n v="0"/>
    <n v="9"/>
    <n v="0"/>
    <n v="2.9"/>
    <n v="0"/>
    <n v="0"/>
    <n v="0"/>
    <n v="0"/>
    <n v="0"/>
    <n v="0"/>
    <n v="0"/>
    <n v="0"/>
    <n v="0"/>
    <n v="0"/>
    <n v="0"/>
    <n v="0"/>
    <n v="2.9"/>
    <n v="3.7250000000000001"/>
    <n v="4.05"/>
    <n v="0"/>
    <n v="0"/>
    <n v="0"/>
    <n v="0"/>
    <n v="0"/>
    <n v="0"/>
    <n v="0"/>
    <n v="0"/>
    <n v="0"/>
    <n v="0"/>
    <n v="0"/>
    <n v="0"/>
    <n v="7.7750000000000004"/>
    <n v="0"/>
    <n v="0"/>
    <n v="0"/>
    <n v="0"/>
    <n v="0"/>
    <n v="0"/>
    <n v="0"/>
    <n v="0"/>
    <n v="0"/>
    <n v="0"/>
    <n v="0"/>
    <n v="0"/>
    <n v="0"/>
    <n v="0"/>
    <n v="0"/>
  </r>
  <r>
    <s v="GIRLS PREPARATORY CHARTER SCHOOL"/>
    <n v="320800860940"/>
    <x v="4"/>
    <s v="84X487"/>
    <s v="SUNY"/>
    <n v="73.05"/>
    <n v="76.025000000000006"/>
    <n v="75"/>
    <n v="74.099999999999994"/>
    <n v="75"/>
    <n v="74"/>
    <n v="103.1"/>
    <n v="104"/>
    <n v="0"/>
    <n v="0"/>
    <n v="0"/>
    <n v="0"/>
    <n v="0"/>
    <n v="0"/>
    <n v="654.27499999999998"/>
    <n v="2"/>
    <n v="5"/>
    <n v="1"/>
    <n v="1"/>
    <n v="6"/>
    <n v="1"/>
    <n v="2"/>
    <n v="6"/>
    <n v="0"/>
    <n v="0"/>
    <n v="0"/>
    <n v="0"/>
    <n v="0"/>
    <n v="0"/>
    <n v="24"/>
    <n v="1"/>
    <n v="0"/>
    <n v="8"/>
    <n v="2"/>
    <n v="2"/>
    <n v="8"/>
    <n v="1"/>
    <n v="0"/>
    <n v="0"/>
    <n v="0"/>
    <n v="0"/>
    <n v="0"/>
    <n v="0"/>
    <n v="0"/>
    <n v="22"/>
    <n v="4"/>
    <n v="4"/>
    <n v="3.95"/>
    <n v="7"/>
    <n v="7"/>
    <n v="11"/>
    <n v="13"/>
    <n v="12"/>
    <n v="0"/>
    <n v="0"/>
    <n v="0"/>
    <n v="0"/>
    <n v="0"/>
    <n v="0"/>
    <n v="61.95"/>
    <n v="0"/>
    <n v="0"/>
    <n v="0"/>
    <n v="0"/>
    <n v="0"/>
    <n v="0"/>
    <n v="0"/>
    <n v="0"/>
    <n v="0"/>
    <n v="0"/>
    <n v="0"/>
    <n v="0"/>
    <n v="0"/>
    <n v="0"/>
    <n v="0"/>
  </r>
  <r>
    <s v="EQUALITY CHARTER SCHOOL"/>
    <n v="321100860956"/>
    <x v="4"/>
    <s v="84X488"/>
    <s v="DOE"/>
    <n v="0"/>
    <n v="0"/>
    <n v="0"/>
    <n v="0"/>
    <n v="0"/>
    <n v="0"/>
    <n v="92.924999999999997"/>
    <n v="90"/>
    <n v="90.1"/>
    <n v="106.97499999999999"/>
    <n v="74"/>
    <n v="0"/>
    <n v="0"/>
    <n v="0"/>
    <n v="454"/>
    <n v="0"/>
    <n v="0"/>
    <n v="0"/>
    <n v="0"/>
    <n v="0"/>
    <n v="0"/>
    <n v="0"/>
    <n v="2"/>
    <n v="2"/>
    <n v="2"/>
    <n v="1"/>
    <n v="0"/>
    <n v="0"/>
    <n v="0"/>
    <n v="7"/>
    <n v="0"/>
    <n v="0"/>
    <n v="0"/>
    <n v="0"/>
    <n v="0"/>
    <n v="0"/>
    <n v="0"/>
    <n v="0"/>
    <n v="0"/>
    <n v="0"/>
    <n v="0"/>
    <n v="0"/>
    <n v="0"/>
    <n v="0"/>
    <n v="0"/>
    <n v="0"/>
    <n v="0"/>
    <n v="0"/>
    <n v="0"/>
    <n v="0"/>
    <n v="0"/>
    <n v="11"/>
    <n v="24"/>
    <n v="18.100000000000001"/>
    <n v="21"/>
    <n v="16"/>
    <n v="0"/>
    <n v="0"/>
    <n v="0"/>
    <n v="90.1"/>
    <n v="0"/>
    <n v="0"/>
    <n v="0"/>
    <n v="0"/>
    <n v="0"/>
    <n v="0"/>
    <n v="0"/>
    <n v="0"/>
    <n v="0"/>
    <n v="0"/>
    <n v="0"/>
    <n v="0"/>
    <n v="0"/>
    <n v="0"/>
    <n v="0"/>
  </r>
  <r>
    <s v="South Bronx Classical 3"/>
    <n v="320700861084"/>
    <x v="4"/>
    <s v="84X489"/>
    <s v="SED"/>
    <n v="60.472999999999999"/>
    <n v="70.278999999999996"/>
    <n v="0"/>
    <n v="0"/>
    <n v="0"/>
    <n v="0"/>
    <n v="0"/>
    <n v="0"/>
    <n v="0"/>
    <n v="0"/>
    <n v="0"/>
    <n v="0"/>
    <n v="0"/>
    <n v="0"/>
    <n v="130.75200000000001"/>
    <n v="0.95199999999999996"/>
    <n v="2.8559999999999999"/>
    <n v="0"/>
    <n v="0"/>
    <n v="0"/>
    <n v="0"/>
    <n v="0"/>
    <n v="0"/>
    <n v="0"/>
    <n v="0"/>
    <n v="0"/>
    <n v="0"/>
    <n v="0"/>
    <n v="0"/>
    <n v="3.8079999999999998"/>
    <n v="4.76"/>
    <n v="2.8559999999999999"/>
    <n v="0"/>
    <n v="0"/>
    <n v="0"/>
    <n v="0"/>
    <n v="0"/>
    <n v="0"/>
    <n v="0"/>
    <n v="0"/>
    <n v="0"/>
    <n v="0"/>
    <n v="0"/>
    <n v="0"/>
    <n v="7.6159999999999997"/>
    <n v="0"/>
    <n v="0"/>
    <n v="0"/>
    <n v="0"/>
    <n v="0"/>
    <n v="0"/>
    <n v="0"/>
    <n v="0"/>
    <n v="0"/>
    <n v="0"/>
    <n v="0"/>
    <n v="0"/>
    <n v="0"/>
    <n v="0"/>
    <n v="0"/>
    <n v="0"/>
    <n v="0"/>
    <n v="0"/>
    <n v="0"/>
    <n v="0"/>
    <n v="0"/>
    <n v="0"/>
    <n v="0"/>
    <n v="0"/>
    <n v="0"/>
    <n v="0"/>
    <n v="0"/>
    <n v="0"/>
    <n v="0"/>
    <n v="0"/>
  </r>
  <r>
    <s v="ACADEMIC LEADERSHIP CHARTER SCHOOL"/>
    <n v="320700860957"/>
    <x v="4"/>
    <s v="84X491"/>
    <s v="DOE"/>
    <n v="58.1"/>
    <n v="56"/>
    <n v="58.15"/>
    <n v="51.15"/>
    <n v="57.075000000000003"/>
    <n v="53.024999999999999"/>
    <n v="104.05"/>
    <n v="50.05"/>
    <n v="0"/>
    <n v="0"/>
    <n v="0"/>
    <n v="0"/>
    <n v="0"/>
    <n v="0"/>
    <n v="487.6"/>
    <n v="3"/>
    <n v="3"/>
    <n v="2"/>
    <n v="2"/>
    <n v="4"/>
    <n v="2"/>
    <n v="6"/>
    <n v="1"/>
    <n v="0"/>
    <n v="0"/>
    <n v="0"/>
    <n v="0"/>
    <n v="0"/>
    <n v="0"/>
    <n v="23"/>
    <n v="1"/>
    <n v="0"/>
    <n v="0"/>
    <n v="0"/>
    <n v="1"/>
    <n v="1"/>
    <n v="0"/>
    <n v="0"/>
    <n v="0"/>
    <n v="0"/>
    <n v="0"/>
    <n v="0"/>
    <n v="0"/>
    <n v="0"/>
    <n v="3"/>
    <n v="0"/>
    <n v="1"/>
    <n v="0"/>
    <n v="5"/>
    <n v="1"/>
    <n v="4"/>
    <n v="5"/>
    <n v="4"/>
    <n v="0"/>
    <n v="0"/>
    <n v="0"/>
    <n v="0"/>
    <n v="0"/>
    <n v="0"/>
    <n v="20"/>
    <n v="0"/>
    <n v="0"/>
    <n v="0"/>
    <n v="0"/>
    <n v="0"/>
    <n v="0"/>
    <n v="0"/>
    <n v="0"/>
    <n v="0"/>
    <n v="0"/>
    <n v="0"/>
    <n v="0"/>
    <n v="0"/>
    <n v="0"/>
    <n v="0"/>
  </r>
  <r>
    <s v="South Bronx Early College Academy"/>
    <n v="320700861068"/>
    <x v="4"/>
    <s v="84X492"/>
    <s v="SED"/>
    <n v="0"/>
    <n v="0"/>
    <n v="0"/>
    <n v="0"/>
    <n v="0"/>
    <n v="0"/>
    <n v="116.175"/>
    <n v="0"/>
    <n v="0"/>
    <n v="0"/>
    <n v="0"/>
    <n v="0"/>
    <n v="0"/>
    <n v="0"/>
    <n v="116.175"/>
    <n v="0"/>
    <n v="0"/>
    <n v="0"/>
    <n v="0"/>
    <n v="0"/>
    <n v="0"/>
    <n v="0"/>
    <n v="0"/>
    <n v="0"/>
    <n v="0"/>
    <n v="0"/>
    <n v="0"/>
    <n v="0"/>
    <n v="0"/>
    <n v="0"/>
    <n v="0"/>
    <n v="0"/>
    <n v="0"/>
    <n v="0"/>
    <n v="0"/>
    <n v="0"/>
    <n v="0"/>
    <n v="0"/>
    <n v="0"/>
    <n v="0"/>
    <n v="0"/>
    <n v="0"/>
    <n v="0"/>
    <n v="0"/>
    <n v="0"/>
    <n v="0"/>
    <n v="0"/>
    <n v="0"/>
    <n v="0"/>
    <n v="0"/>
    <n v="0"/>
    <n v="30.975000000000001"/>
    <n v="0"/>
    <n v="0"/>
    <n v="0"/>
    <n v="0"/>
    <n v="0"/>
    <n v="0"/>
    <n v="0"/>
    <n v="30.975000000000001"/>
    <n v="0"/>
    <n v="0"/>
    <n v="0"/>
    <n v="0"/>
    <n v="0"/>
    <n v="0"/>
    <n v="0"/>
    <n v="0"/>
    <n v="0"/>
    <n v="0"/>
    <n v="0"/>
    <n v="0"/>
    <n v="0"/>
    <n v="0"/>
    <n v="0"/>
  </r>
  <r>
    <s v="THE BRONX SUCCESS ACADEMY CHARTER"/>
    <n v="320700860981"/>
    <x v="4"/>
    <s v="84X493"/>
    <s v="SUNY"/>
    <n v="91"/>
    <n v="88"/>
    <n v="120"/>
    <n v="87.974999999999994"/>
    <n v="81.95"/>
    <n v="66"/>
    <n v="65"/>
    <n v="0"/>
    <n v="0"/>
    <n v="0"/>
    <n v="0"/>
    <n v="0"/>
    <n v="0"/>
    <n v="0"/>
    <n v="599.92499999999995"/>
    <n v="4"/>
    <n v="5"/>
    <n v="4"/>
    <n v="4"/>
    <n v="1"/>
    <n v="0"/>
    <n v="2"/>
    <n v="0"/>
    <n v="0"/>
    <n v="0"/>
    <n v="0"/>
    <n v="0"/>
    <n v="0"/>
    <n v="0"/>
    <n v="20"/>
    <n v="4"/>
    <n v="4"/>
    <n v="0"/>
    <n v="0"/>
    <n v="1"/>
    <n v="0"/>
    <n v="2"/>
    <n v="0"/>
    <n v="0"/>
    <n v="0"/>
    <n v="0"/>
    <n v="0"/>
    <n v="0"/>
    <n v="0"/>
    <n v="11"/>
    <n v="0"/>
    <n v="0"/>
    <n v="13"/>
    <n v="4"/>
    <n v="0"/>
    <n v="3.85"/>
    <n v="0"/>
    <n v="0"/>
    <n v="0"/>
    <n v="0"/>
    <n v="0"/>
    <n v="0"/>
    <n v="0"/>
    <n v="0"/>
    <n v="20.85"/>
    <n v="0"/>
    <n v="0"/>
    <n v="0"/>
    <n v="0"/>
    <n v="0"/>
    <n v="0"/>
    <n v="0"/>
    <n v="0"/>
    <n v="0"/>
    <n v="0"/>
    <n v="0"/>
    <n v="0"/>
    <n v="0"/>
    <n v="0"/>
    <n v="0"/>
  </r>
  <r>
    <s v="BRONX SUCESS ACADEMY CHARTER SCHOOL 2"/>
    <n v="320900860980"/>
    <x v="4"/>
    <s v="84X494"/>
    <s v="SUNY"/>
    <n v="90.3"/>
    <n v="84.1"/>
    <n v="118.9"/>
    <n v="89"/>
    <n v="76.95"/>
    <n v="75"/>
    <n v="74"/>
    <n v="0"/>
    <n v="0"/>
    <n v="0"/>
    <n v="0"/>
    <n v="0"/>
    <n v="0"/>
    <n v="0"/>
    <n v="608.25"/>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ARL C. ICAHN CHARTER SCHOOL NINE"/>
    <n v="321100860948"/>
    <x v="4"/>
    <s v="84X496"/>
    <s v="SUNY"/>
    <n v="36"/>
    <n v="38"/>
    <n v="36"/>
    <n v="34.049999999999997"/>
    <n v="39"/>
    <n v="34"/>
    <n v="34"/>
    <n v="28.2"/>
    <n v="33"/>
    <n v="0"/>
    <n v="0"/>
    <n v="0"/>
    <n v="0"/>
    <n v="0"/>
    <n v="312.25"/>
    <n v="1"/>
    <n v="1"/>
    <n v="3"/>
    <n v="3"/>
    <n v="4"/>
    <n v="1"/>
    <n v="4"/>
    <n v="2"/>
    <n v="4"/>
    <n v="0"/>
    <n v="0"/>
    <n v="0"/>
    <n v="0"/>
    <n v="0"/>
    <n v="23"/>
    <n v="0"/>
    <n v="0"/>
    <n v="0"/>
    <n v="0"/>
    <n v="0"/>
    <n v="0"/>
    <n v="0"/>
    <n v="0"/>
    <n v="0"/>
    <n v="0"/>
    <n v="0"/>
    <n v="0"/>
    <n v="0"/>
    <n v="0"/>
    <n v="0"/>
    <n v="0"/>
    <n v="0"/>
    <n v="0"/>
    <n v="0"/>
    <n v="0"/>
    <n v="0"/>
    <n v="0"/>
    <n v="0"/>
    <n v="0"/>
    <n v="0"/>
    <n v="0"/>
    <n v="0"/>
    <n v="0"/>
    <n v="0"/>
    <n v="0"/>
    <n v="0"/>
    <n v="0"/>
    <n v="0"/>
    <n v="0"/>
    <n v="0"/>
    <n v="0"/>
    <n v="0"/>
    <n v="0"/>
    <n v="0"/>
    <n v="0"/>
    <n v="0"/>
    <n v="0"/>
    <n v="0"/>
    <n v="0"/>
    <n v="0"/>
  </r>
  <r>
    <s v="Storefront Academy"/>
    <n v="320700861080"/>
    <x v="4"/>
    <s v="84X497"/>
    <s v="SUNY"/>
    <n v="47.674999999999997"/>
    <n v="46.875"/>
    <n v="0"/>
    <n v="0"/>
    <n v="0"/>
    <n v="0"/>
    <n v="0"/>
    <n v="0"/>
    <n v="0"/>
    <n v="0"/>
    <n v="0"/>
    <n v="0"/>
    <n v="0"/>
    <n v="0"/>
    <n v="94.55"/>
    <n v="2.5000000000000001E-2"/>
    <n v="1"/>
    <n v="0"/>
    <n v="0"/>
    <n v="0"/>
    <n v="0"/>
    <n v="0"/>
    <n v="0"/>
    <n v="0"/>
    <n v="0"/>
    <n v="0"/>
    <n v="0"/>
    <n v="0"/>
    <n v="0"/>
    <n v="1.0249999999999999"/>
    <n v="0"/>
    <n v="0"/>
    <n v="0"/>
    <n v="0"/>
    <n v="0"/>
    <n v="0"/>
    <n v="0"/>
    <n v="0"/>
    <n v="0"/>
    <n v="0"/>
    <n v="0"/>
    <n v="0"/>
    <n v="0"/>
    <n v="0"/>
    <n v="0"/>
    <n v="3.125"/>
    <n v="2.0249999999999999"/>
    <n v="0"/>
    <n v="0"/>
    <n v="0"/>
    <n v="0"/>
    <n v="0"/>
    <n v="0"/>
    <n v="0"/>
    <n v="0"/>
    <n v="0"/>
    <n v="0"/>
    <n v="0"/>
    <n v="0"/>
    <n v="5.15"/>
    <n v="0"/>
    <n v="0"/>
    <n v="0"/>
    <n v="0"/>
    <n v="0"/>
    <n v="0"/>
    <n v="0"/>
    <n v="0"/>
    <n v="0"/>
    <n v="0"/>
    <n v="0"/>
    <n v="0"/>
    <n v="0"/>
    <n v="0"/>
    <n v="0"/>
  </r>
  <r>
    <s v="Icahn Charter School 5"/>
    <n v="321100860982"/>
    <x v="4"/>
    <s v="84X538"/>
    <s v="SUNY"/>
    <n v="40.9"/>
    <n v="40.950000000000003"/>
    <n v="36.9"/>
    <n v="36"/>
    <n v="33.950000000000003"/>
    <n v="33"/>
    <n v="32"/>
    <n v="0"/>
    <n v="0"/>
    <n v="0"/>
    <n v="0"/>
    <n v="0"/>
    <n v="0"/>
    <n v="0"/>
    <n v="253.7"/>
    <n v="0"/>
    <n v="0"/>
    <n v="0"/>
    <n v="0"/>
    <n v="0"/>
    <n v="0"/>
    <n v="0.9"/>
    <n v="0"/>
    <n v="0"/>
    <n v="0"/>
    <n v="0"/>
    <n v="0"/>
    <n v="0"/>
    <n v="0"/>
    <n v="0.9"/>
    <n v="0"/>
    <n v="0"/>
    <n v="0"/>
    <n v="0"/>
    <n v="0"/>
    <n v="0"/>
    <n v="0"/>
    <n v="0"/>
    <n v="0"/>
    <n v="0"/>
    <n v="0"/>
    <n v="0"/>
    <n v="0"/>
    <n v="0"/>
    <n v="0"/>
    <n v="0"/>
    <n v="0"/>
    <n v="0"/>
    <n v="0"/>
    <n v="0"/>
    <n v="0"/>
    <n v="0"/>
    <n v="0"/>
    <n v="0"/>
    <n v="0"/>
    <n v="0"/>
    <n v="0"/>
    <n v="0"/>
    <n v="0"/>
    <n v="0"/>
    <n v="0"/>
    <n v="0"/>
    <n v="0"/>
    <n v="0"/>
    <n v="0"/>
    <n v="0"/>
    <n v="0"/>
    <n v="0"/>
    <n v="0"/>
    <n v="0"/>
    <n v="0"/>
    <n v="0"/>
    <n v="0"/>
    <n v="0"/>
    <n v="0"/>
  </r>
  <r>
    <s v="New Visions Charter HS for Advanced Math &amp; Science"/>
    <n v="321000860999"/>
    <x v="4"/>
    <s v="84X539"/>
    <s v="SUNY"/>
    <n v="0"/>
    <n v="0"/>
    <n v="0"/>
    <n v="0"/>
    <n v="0"/>
    <n v="0"/>
    <n v="0"/>
    <n v="0"/>
    <n v="0"/>
    <n v="144.25"/>
    <n v="130.97499999999999"/>
    <n v="82.05"/>
    <n v="86"/>
    <n v="0"/>
    <n v="443.27500000000003"/>
    <n v="0"/>
    <n v="0"/>
    <n v="0"/>
    <n v="0"/>
    <n v="0"/>
    <n v="0"/>
    <n v="0"/>
    <n v="0"/>
    <n v="0"/>
    <n v="9"/>
    <n v="6"/>
    <n v="3"/>
    <n v="3"/>
    <n v="0"/>
    <n v="21"/>
    <n v="0"/>
    <n v="0"/>
    <n v="0"/>
    <n v="0"/>
    <n v="0"/>
    <n v="0"/>
    <n v="0"/>
    <n v="0"/>
    <n v="0"/>
    <n v="6"/>
    <n v="6"/>
    <n v="6"/>
    <n v="6"/>
    <n v="0"/>
    <n v="24"/>
    <n v="0"/>
    <n v="0"/>
    <n v="0"/>
    <n v="0"/>
    <n v="0"/>
    <n v="0"/>
    <n v="0"/>
    <n v="0"/>
    <n v="0"/>
    <n v="12"/>
    <n v="8"/>
    <n v="2"/>
    <n v="1"/>
    <n v="0"/>
    <n v="23"/>
    <n v="0"/>
    <n v="0"/>
    <n v="0"/>
    <n v="0"/>
    <n v="0"/>
    <n v="0"/>
    <n v="0"/>
    <n v="0"/>
    <n v="0"/>
    <n v="0"/>
    <n v="0"/>
    <n v="0"/>
    <n v="0"/>
    <n v="0"/>
    <n v="0"/>
  </r>
  <r>
    <s v="New Visions Charter HS for the Humanities"/>
    <n v="321000860704"/>
    <x v="4"/>
    <s v="84X553"/>
    <s v="SUNY"/>
    <n v="0"/>
    <n v="0"/>
    <n v="0"/>
    <n v="0"/>
    <n v="0"/>
    <n v="0"/>
    <n v="0"/>
    <n v="0"/>
    <n v="0"/>
    <n v="191.32499999999999"/>
    <n v="170"/>
    <n v="78.150000000000006"/>
    <n v="71.325000000000003"/>
    <n v="0"/>
    <n v="510.8"/>
    <n v="0"/>
    <n v="0"/>
    <n v="0"/>
    <n v="0"/>
    <n v="0"/>
    <n v="0"/>
    <n v="0"/>
    <n v="0"/>
    <n v="0"/>
    <n v="12.025"/>
    <n v="9"/>
    <n v="5"/>
    <n v="3"/>
    <n v="0"/>
    <n v="29.024999999999999"/>
    <n v="0"/>
    <n v="0"/>
    <n v="0"/>
    <n v="0"/>
    <n v="0"/>
    <n v="0"/>
    <n v="0"/>
    <n v="0"/>
    <n v="0"/>
    <n v="38.024999999999999"/>
    <n v="17"/>
    <n v="10"/>
    <n v="2"/>
    <n v="0"/>
    <n v="67.025000000000006"/>
    <n v="0"/>
    <n v="0"/>
    <n v="0"/>
    <n v="0"/>
    <n v="0"/>
    <n v="0"/>
    <n v="0"/>
    <n v="0"/>
    <n v="0"/>
    <n v="3.05"/>
    <n v="3"/>
    <n v="2"/>
    <n v="0"/>
    <n v="0"/>
    <n v="8.0500000000000007"/>
    <n v="0"/>
    <n v="0"/>
    <n v="0"/>
    <n v="0"/>
    <n v="0"/>
    <n v="0"/>
    <n v="0"/>
    <n v="0"/>
    <n v="0"/>
    <n v="0"/>
    <n v="0"/>
    <n v="0"/>
    <n v="0"/>
    <n v="0"/>
    <n v="0"/>
  </r>
  <r>
    <s v="NYC Montessori Charter School"/>
    <n v="320700861005"/>
    <x v="4"/>
    <s v="84X554"/>
    <s v="SED"/>
    <n v="73.599999999999994"/>
    <n v="51.075000000000003"/>
    <n v="55.024999999999999"/>
    <n v="52.05"/>
    <n v="47.1"/>
    <n v="0"/>
    <n v="0"/>
    <n v="0"/>
    <n v="0"/>
    <n v="0"/>
    <n v="0"/>
    <n v="0"/>
    <n v="0"/>
    <n v="0"/>
    <n v="278.85000000000002"/>
    <n v="3.7749999999999999"/>
    <n v="3"/>
    <n v="2"/>
    <n v="3"/>
    <n v="4"/>
    <n v="0"/>
    <n v="0"/>
    <n v="0"/>
    <n v="0"/>
    <n v="0"/>
    <n v="0"/>
    <n v="0"/>
    <n v="0"/>
    <n v="0"/>
    <n v="15.775"/>
    <n v="0"/>
    <n v="0"/>
    <n v="1.8"/>
    <n v="2"/>
    <n v="2"/>
    <n v="0"/>
    <n v="0"/>
    <n v="0"/>
    <n v="0"/>
    <n v="0"/>
    <n v="0"/>
    <n v="0"/>
    <n v="0"/>
    <n v="0"/>
    <n v="5.8"/>
    <n v="11"/>
    <n v="5.9249999999999998"/>
    <n v="7"/>
    <n v="7"/>
    <n v="3"/>
    <n v="0"/>
    <n v="0"/>
    <n v="0"/>
    <n v="0"/>
    <n v="0"/>
    <n v="0"/>
    <n v="0"/>
    <n v="0"/>
    <n v="0"/>
    <n v="33.924999999999997"/>
    <n v="0"/>
    <n v="0"/>
    <n v="0"/>
    <n v="0"/>
    <n v="0"/>
    <n v="0"/>
    <n v="0"/>
    <n v="0"/>
    <n v="0"/>
    <n v="0"/>
    <n v="0"/>
    <n v="0"/>
    <n v="0"/>
    <n v="0"/>
    <n v="0"/>
  </r>
  <r>
    <s v="BRONX PREPARATORY CHARTER"/>
    <n v="320900860807"/>
    <x v="4"/>
    <s v="84X703"/>
    <s v="SUNY"/>
    <n v="0"/>
    <n v="0"/>
    <n v="0"/>
    <n v="0"/>
    <n v="0"/>
    <n v="0"/>
    <n v="119"/>
    <n v="136.75"/>
    <n v="85"/>
    <n v="121.75"/>
    <n v="98.95"/>
    <n v="65.924999999999997"/>
    <n v="61"/>
    <n v="0"/>
    <n v="688.375"/>
    <n v="0"/>
    <n v="0"/>
    <n v="0"/>
    <n v="0"/>
    <n v="0"/>
    <n v="0"/>
    <n v="9"/>
    <n v="9"/>
    <n v="9"/>
    <n v="12"/>
    <n v="6"/>
    <n v="7"/>
    <n v="4"/>
    <n v="0"/>
    <n v="56"/>
    <n v="0"/>
    <n v="0"/>
    <n v="0"/>
    <n v="0"/>
    <n v="0"/>
    <n v="0"/>
    <n v="10"/>
    <n v="5"/>
    <n v="4"/>
    <n v="5"/>
    <n v="5"/>
    <n v="1"/>
    <n v="3"/>
    <n v="0"/>
    <n v="33"/>
    <n v="0"/>
    <n v="0"/>
    <n v="0"/>
    <n v="0"/>
    <n v="0"/>
    <n v="0"/>
    <n v="0"/>
    <n v="0"/>
    <n v="0"/>
    <n v="0"/>
    <n v="0"/>
    <n v="0"/>
    <n v="0"/>
    <n v="0"/>
    <n v="0"/>
    <n v="0"/>
    <n v="0"/>
    <n v="0"/>
    <n v="0"/>
    <n v="0"/>
    <n v="0"/>
    <n v="0"/>
    <n v="0"/>
    <n v="0"/>
    <n v="0"/>
    <n v="0"/>
    <n v="0"/>
    <n v="0"/>
    <n v="0"/>
    <n v="0"/>
  </r>
  <r>
    <s v="KIPP ACADEMY CHARTER SCHOOL"/>
    <n v="320700860820"/>
    <x v="4"/>
    <s v="84X704"/>
    <s v="DOE"/>
    <n v="101.075"/>
    <n v="100.925"/>
    <n v="99.025000000000006"/>
    <n v="98.1"/>
    <n v="93.05"/>
    <n v="91.075000000000003"/>
    <n v="83.075000000000003"/>
    <n v="74.05"/>
    <n v="70.075000000000003"/>
    <n v="72.075000000000003"/>
    <n v="81.05"/>
    <n v="84.05"/>
    <n v="63"/>
    <n v="0"/>
    <n v="1110.625"/>
    <n v="4"/>
    <n v="7"/>
    <n v="9"/>
    <n v="6"/>
    <n v="8"/>
    <n v="7"/>
    <n v="5"/>
    <n v="2"/>
    <n v="2"/>
    <n v="4"/>
    <n v="0"/>
    <n v="0"/>
    <n v="2"/>
    <n v="0"/>
    <n v="56"/>
    <n v="0"/>
    <n v="0"/>
    <n v="0"/>
    <n v="1"/>
    <n v="2"/>
    <n v="7"/>
    <n v="7"/>
    <n v="11"/>
    <n v="12"/>
    <n v="12"/>
    <n v="9"/>
    <n v="13"/>
    <n v="8"/>
    <n v="0"/>
    <n v="82"/>
    <n v="6.05"/>
    <n v="10"/>
    <n v="7"/>
    <n v="12"/>
    <n v="8"/>
    <n v="0"/>
    <n v="0"/>
    <n v="2"/>
    <n v="0"/>
    <n v="3"/>
    <n v="2"/>
    <n v="0"/>
    <n v="0"/>
    <n v="0"/>
    <n v="50.05"/>
    <n v="0"/>
    <n v="0"/>
    <n v="0"/>
    <n v="0"/>
    <n v="0"/>
    <n v="0"/>
    <n v="0"/>
    <n v="0"/>
    <n v="0"/>
    <n v="0"/>
    <n v="0"/>
    <n v="0"/>
    <n v="0"/>
    <n v="0"/>
    <n v="0"/>
  </r>
  <r>
    <s v="FAMILY LIFE ACADEMY CHARTER SCHOOL"/>
    <n v="320900860839"/>
    <x v="4"/>
    <s v="84X705"/>
    <s v="SUNY"/>
    <n v="53.924999999999997"/>
    <n v="54.975000000000001"/>
    <n v="53.075000000000003"/>
    <n v="50.95"/>
    <n v="52"/>
    <n v="49"/>
    <n v="52.9"/>
    <n v="50"/>
    <n v="48.975000000000001"/>
    <n v="0"/>
    <n v="0"/>
    <n v="0"/>
    <n v="0"/>
    <n v="0"/>
    <n v="465.8"/>
    <n v="2"/>
    <n v="2"/>
    <n v="1"/>
    <n v="0"/>
    <n v="5"/>
    <n v="0"/>
    <n v="0"/>
    <n v="1"/>
    <n v="1"/>
    <n v="0"/>
    <n v="0"/>
    <n v="0"/>
    <n v="0"/>
    <n v="0"/>
    <n v="12"/>
    <n v="3"/>
    <n v="1"/>
    <n v="5"/>
    <n v="3"/>
    <n v="3"/>
    <n v="0"/>
    <n v="0"/>
    <n v="2"/>
    <n v="6"/>
    <n v="0"/>
    <n v="0"/>
    <n v="0"/>
    <n v="0"/>
    <n v="0"/>
    <n v="23"/>
    <n v="0"/>
    <n v="0"/>
    <n v="0"/>
    <n v="0"/>
    <n v="0"/>
    <n v="10"/>
    <n v="7"/>
    <n v="0"/>
    <n v="0"/>
    <n v="0"/>
    <n v="0"/>
    <n v="0"/>
    <n v="0"/>
    <n v="0"/>
    <n v="17"/>
    <n v="0"/>
    <n v="0"/>
    <n v="0"/>
    <n v="0"/>
    <n v="0"/>
    <n v="0"/>
    <n v="0"/>
    <n v="0"/>
    <n v="0"/>
    <n v="0"/>
    <n v="0"/>
    <n v="0"/>
    <n v="0"/>
    <n v="0"/>
    <n v="0"/>
  </r>
  <r>
    <s v="HARRIET TUBMAN CHARTER SCHOOL"/>
    <n v="320900860823"/>
    <x v="4"/>
    <s v="84X706"/>
    <s v="SED"/>
    <n v="73.025000000000006"/>
    <n v="73.075000000000003"/>
    <n v="77.075000000000003"/>
    <n v="75.025000000000006"/>
    <n v="78.025000000000006"/>
    <n v="77"/>
    <n v="72.099999999999994"/>
    <n v="68.95"/>
    <n v="63.024999999999999"/>
    <n v="0"/>
    <n v="0"/>
    <n v="0"/>
    <n v="0"/>
    <n v="0"/>
    <n v="657.30000000000007"/>
    <n v="2"/>
    <n v="5"/>
    <n v="6"/>
    <n v="4"/>
    <n v="5"/>
    <n v="3"/>
    <n v="5"/>
    <n v="2"/>
    <n v="1"/>
    <n v="0"/>
    <n v="0"/>
    <n v="0"/>
    <n v="0"/>
    <n v="0"/>
    <n v="33"/>
    <n v="1"/>
    <n v="0"/>
    <n v="1"/>
    <n v="2"/>
    <n v="0"/>
    <n v="1"/>
    <n v="0.97499999999999998"/>
    <n v="1"/>
    <n v="0"/>
    <n v="0"/>
    <n v="0"/>
    <n v="0"/>
    <n v="0"/>
    <n v="0"/>
    <n v="6.9749999999999996"/>
    <n v="0"/>
    <n v="1"/>
    <n v="2"/>
    <n v="3.9750000000000001"/>
    <n v="2"/>
    <n v="3"/>
    <n v="10.95"/>
    <n v="4"/>
    <n v="6"/>
    <n v="0"/>
    <n v="0"/>
    <n v="0"/>
    <n v="0"/>
    <n v="0"/>
    <n v="32.924999999999997"/>
    <n v="0"/>
    <n v="0"/>
    <n v="0"/>
    <n v="0"/>
    <n v="0"/>
    <n v="0"/>
    <n v="0"/>
    <n v="0"/>
    <n v="0"/>
    <n v="0"/>
    <n v="0"/>
    <n v="0"/>
    <n v="0"/>
    <n v="0"/>
    <n v="0"/>
  </r>
  <r>
    <s v="ICAHN CHARTER SCHOOL"/>
    <n v="320900860835"/>
    <x v="4"/>
    <s v="84X717"/>
    <s v="SUNY"/>
    <n v="38.950000000000003"/>
    <n v="40"/>
    <n v="39"/>
    <n v="38"/>
    <n v="37.024999999999999"/>
    <n v="34.975000000000001"/>
    <n v="33"/>
    <n v="36"/>
    <n v="31"/>
    <n v="0"/>
    <n v="0"/>
    <n v="0"/>
    <n v="0"/>
    <n v="0"/>
    <n v="327.95"/>
    <n v="2.9249999999999998"/>
    <n v="1.95"/>
    <n v="4.875"/>
    <n v="1.95"/>
    <n v="2.9249999999999998"/>
    <n v="1.95"/>
    <n v="4.875"/>
    <n v="2.9249999999999998"/>
    <n v="1.95"/>
    <n v="0"/>
    <n v="0"/>
    <n v="0"/>
    <n v="0"/>
    <n v="0"/>
    <n v="26.324999999999999"/>
    <n v="0"/>
    <n v="0"/>
    <n v="0"/>
    <n v="0"/>
    <n v="0"/>
    <n v="0"/>
    <n v="0"/>
    <n v="0"/>
    <n v="0"/>
    <n v="0"/>
    <n v="0"/>
    <n v="0"/>
    <n v="0"/>
    <n v="0"/>
    <n v="0"/>
    <n v="0"/>
    <n v="0"/>
    <n v="0"/>
    <n v="0"/>
    <n v="0"/>
    <n v="0"/>
    <n v="0"/>
    <n v="0"/>
    <n v="0"/>
    <n v="0"/>
    <n v="0"/>
    <n v="0"/>
    <n v="0"/>
    <n v="0"/>
    <n v="0"/>
    <n v="0"/>
    <n v="0"/>
    <n v="0"/>
    <n v="0"/>
    <n v="0"/>
    <n v="0"/>
    <n v="0"/>
    <n v="0"/>
    <n v="0"/>
    <n v="0"/>
    <n v="0"/>
    <n v="0"/>
    <n v="0"/>
    <n v="0"/>
    <n v="0"/>
  </r>
  <r>
    <s v="BRONX CHARTER SCHOOL"/>
    <n v="321100860855"/>
    <x v="4"/>
    <s v="84X718"/>
    <s v="SUNY"/>
    <n v="93.95"/>
    <n v="101.05"/>
    <n v="89.9"/>
    <n v="70"/>
    <n v="64.025000000000006"/>
    <n v="66"/>
    <n v="0"/>
    <n v="0"/>
    <n v="0"/>
    <n v="0"/>
    <n v="0"/>
    <n v="0"/>
    <n v="0"/>
    <n v="0"/>
    <n v="484.92499999999995"/>
    <n v="0"/>
    <n v="1.875"/>
    <n v="1.925"/>
    <n v="1.825"/>
    <n v="0.92500000000000004"/>
    <n v="0.92500000000000004"/>
    <n v="0"/>
    <n v="0"/>
    <n v="0"/>
    <n v="0"/>
    <n v="0"/>
    <n v="0"/>
    <n v="0"/>
    <n v="0"/>
    <n v="7.4749999999999996"/>
    <n v="2"/>
    <n v="2"/>
    <n v="1"/>
    <n v="1.95"/>
    <n v="1"/>
    <n v="5"/>
    <n v="0"/>
    <n v="0"/>
    <n v="0"/>
    <n v="0"/>
    <n v="0"/>
    <n v="0"/>
    <n v="0"/>
    <n v="0"/>
    <n v="12.95"/>
    <n v="1"/>
    <n v="9"/>
    <n v="1"/>
    <n v="0.97499999999999998"/>
    <n v="6"/>
    <n v="4"/>
    <n v="0"/>
    <n v="0"/>
    <n v="0"/>
    <n v="0"/>
    <n v="0"/>
    <n v="0"/>
    <n v="0"/>
    <n v="0"/>
    <n v="21.975000000000001"/>
    <n v="0"/>
    <n v="0"/>
    <n v="0"/>
    <n v="0"/>
    <n v="0"/>
    <n v="0"/>
    <n v="0"/>
    <n v="0"/>
    <n v="0"/>
    <n v="0"/>
    <n v="0"/>
    <n v="0"/>
    <n v="0"/>
    <n v="0"/>
    <n v="0"/>
  </r>
  <r>
    <s v="BRONX CHARTER SCHOOL FOR THE ARTS"/>
    <n v="320800860846"/>
    <x v="4"/>
    <s v="84X730"/>
    <s v="SED"/>
    <n v="52.774999999999999"/>
    <n v="52"/>
    <n v="52.1"/>
    <n v="53.1"/>
    <n v="50.1"/>
    <n v="46"/>
    <n v="0"/>
    <n v="0"/>
    <n v="0"/>
    <n v="0"/>
    <n v="0"/>
    <n v="0"/>
    <n v="0"/>
    <n v="0"/>
    <n v="306.07499999999999"/>
    <n v="4"/>
    <n v="1"/>
    <n v="4"/>
    <n v="2"/>
    <n v="4"/>
    <n v="3"/>
    <n v="0"/>
    <n v="0"/>
    <n v="0"/>
    <n v="0"/>
    <n v="0"/>
    <n v="0"/>
    <n v="0"/>
    <n v="0"/>
    <n v="18"/>
    <n v="0"/>
    <n v="2"/>
    <n v="1"/>
    <n v="3"/>
    <n v="3"/>
    <n v="0"/>
    <n v="0"/>
    <n v="0"/>
    <n v="0"/>
    <n v="0"/>
    <n v="0"/>
    <n v="0"/>
    <n v="0"/>
    <n v="0"/>
    <n v="9"/>
    <n v="10"/>
    <n v="4"/>
    <n v="3"/>
    <n v="4"/>
    <n v="2"/>
    <n v="6"/>
    <n v="0"/>
    <n v="0"/>
    <n v="0"/>
    <n v="0"/>
    <n v="0"/>
    <n v="0"/>
    <n v="0"/>
    <n v="0"/>
    <n v="29"/>
    <n v="0"/>
    <n v="0"/>
    <n v="0"/>
    <n v="0"/>
    <n v="0"/>
    <n v="0"/>
    <n v="0"/>
    <n v="0"/>
    <n v="0"/>
    <n v="0"/>
    <n v="0"/>
    <n v="0"/>
    <n v="0"/>
    <n v="0"/>
    <n v="0"/>
  </r>
  <r>
    <s v="Amani Public Charter School*"/>
    <n v="660900861000"/>
    <x v="5"/>
    <s v="84O001"/>
    <s v="SED"/>
    <n v="0"/>
    <n v="0"/>
    <n v="0"/>
    <n v="0"/>
    <n v="0"/>
    <n v="0"/>
    <n v="1"/>
    <n v="6"/>
    <n v="2"/>
    <n v="0"/>
    <n v="0"/>
    <n v="0"/>
    <n v="0"/>
    <n v="0"/>
    <n v="9"/>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CS for Excellence - Victory Schools*"/>
    <n v="662300860862"/>
    <x v="5"/>
    <s v="84OAQK"/>
    <s v="SED"/>
    <n v="0"/>
    <n v="0"/>
    <n v="1"/>
    <n v="5"/>
    <n v="14"/>
    <n v="13"/>
    <n v="16"/>
    <n v="5"/>
    <n v="17"/>
    <n v="0"/>
    <n v="0"/>
    <n v="0"/>
    <n v="0"/>
    <n v="0"/>
    <n v="71"/>
    <n v="0"/>
    <n v="0"/>
    <n v="0"/>
    <n v="1"/>
    <n v="2"/>
    <n v="0"/>
    <n v="2"/>
    <n v="0"/>
    <n v="0"/>
    <n v="0"/>
    <n v="0"/>
    <n v="0"/>
    <n v="0"/>
    <n v="0"/>
    <n v="5"/>
    <n v="0"/>
    <n v="0"/>
    <n v="0"/>
    <n v="0"/>
    <n v="0"/>
    <n v="0"/>
    <n v="0"/>
    <n v="1"/>
    <n v="1"/>
    <n v="0"/>
    <n v="0"/>
    <n v="0"/>
    <n v="0"/>
    <n v="0"/>
    <n v="2"/>
    <n v="0"/>
    <n v="0"/>
    <n v="0"/>
    <n v="0"/>
    <n v="0"/>
    <n v="0"/>
    <n v="0"/>
    <n v="0"/>
    <n v="0"/>
    <n v="0"/>
    <n v="0"/>
    <n v="0"/>
    <n v="0"/>
    <n v="0"/>
    <n v="0"/>
    <n v="0"/>
    <n v="0"/>
    <n v="0"/>
    <n v="0"/>
    <n v="0"/>
    <n v="0"/>
    <n v="0"/>
    <n v="0"/>
    <n v="0"/>
    <n v="0"/>
    <n v="0"/>
    <n v="0"/>
    <n v="0"/>
    <n v="0"/>
    <n v="0"/>
  </r>
  <r>
    <s v="Roosevelt Children's Charter School*"/>
    <n v="280208860024"/>
    <x v="5"/>
    <n v="844704"/>
    <s v="SUNY"/>
    <n v="1"/>
    <n v="1"/>
    <n v="2"/>
    <n v="0"/>
    <n v="1"/>
    <n v="0"/>
    <n v="1"/>
    <n v="0"/>
    <n v="0"/>
    <n v="0"/>
    <n v="0"/>
    <n v="0"/>
    <n v="0"/>
    <n v="0"/>
    <n v="6"/>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n v="0"/>
  </r>
  <r>
    <s v="The Academy Charter School (Victory Charter School)*"/>
    <n v="280201860934"/>
    <x v="5"/>
    <s v="84OAWF"/>
    <s v="SUNY"/>
    <n v="2"/>
    <n v="0"/>
    <n v="3"/>
    <n v="4"/>
    <n v="1"/>
    <n v="5"/>
    <n v="2"/>
    <n v="2"/>
    <n v="3"/>
    <n v="0"/>
    <n v="0"/>
    <n v="0"/>
    <n v="0"/>
    <n v="0"/>
    <n v="22"/>
    <n v="0"/>
    <n v="0"/>
    <n v="0"/>
    <n v="1"/>
    <n v="0"/>
    <n v="0"/>
    <n v="0"/>
    <n v="0"/>
    <n v="0"/>
    <n v="0"/>
    <n v="0"/>
    <n v="0"/>
    <n v="0"/>
    <n v="0"/>
    <n v="1"/>
    <n v="0"/>
    <n v="0"/>
    <n v="0"/>
    <n v="0"/>
    <n v="0"/>
    <n v="0"/>
    <n v="0"/>
    <n v="0"/>
    <n v="0"/>
    <n v="0"/>
    <n v="0"/>
    <n v="0"/>
    <n v="0"/>
    <n v="0"/>
    <n v="0"/>
    <n v="0"/>
    <n v="0"/>
    <n v="0"/>
    <n v="0"/>
    <n v="0"/>
    <n v="0"/>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10" firstHeaderRow="1" firstDataRow="1" firstDataCol="1"/>
  <pivotFields count="80">
    <pivotField showAll="0"/>
    <pivotField numFmtId="1" showAll="0"/>
    <pivotField axis="axisRow" showAll="0">
      <items count="7">
        <item x="0"/>
        <item x="1"/>
        <item x="5"/>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7">
    <i>
      <x/>
    </i>
    <i>
      <x v="1"/>
    </i>
    <i>
      <x v="2"/>
    </i>
    <i>
      <x v="3"/>
    </i>
    <i>
      <x v="4"/>
    </i>
    <i>
      <x v="5"/>
    </i>
    <i t="grand">
      <x/>
    </i>
  </rowItems>
  <colItems count="1">
    <i/>
  </colItems>
  <dataFields count="1">
    <dataField name="Sum of Total GenEd FTE" fld="1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CB211" totalsRowCount="1" headerRowDxfId="170" dataDxfId="169" tableBorderDxfId="168">
  <autoFilter ref="A1:CB210"/>
  <tableColumns count="80">
    <tableColumn id="2" name="SchoolName" dataDxfId="167" totalsRowDxfId="166"/>
    <tableColumn id="84" name="Column4" dataDxfId="165" totalsRowDxfId="164">
      <calculatedColumnFormula>VLOOKUP(Table1[[#This Row],[SchoolDBN]],Sheet2!$A$1:$E$205,2,FALSE)</calculatedColumnFormula>
    </tableColumn>
    <tableColumn id="83" name="Boro" dataDxfId="163" totalsRowDxfId="162">
      <calculatedColumnFormula>VLOOKUP(Table1[[#This Row],[SchoolDBN]],Sheet2!$A$1:$E$205,5,FALSE)</calculatedColumnFormula>
    </tableColumn>
    <tableColumn id="1" name="SchoolDBN" dataDxfId="161" totalsRowDxfId="160"/>
    <tableColumn id="82" name="Authorizer" dataDxfId="159" totalsRowDxfId="158">
      <calculatedColumnFormula>VLOOKUP(D2,Sheet2!$A$1:$E$205,4,FALSE)</calculatedColumnFormula>
    </tableColumn>
    <tableColumn id="3" name="GenEd FTE Grade 0K" dataDxfId="77" totalsRowDxfId="76"/>
    <tableColumn id="4" name="GenEd FTE Grade 1" dataDxfId="75" totalsRowDxfId="74"/>
    <tableColumn id="5" name="GenEd FTE Grade 2" dataDxfId="73" totalsRowDxfId="72"/>
    <tableColumn id="6" name="GenEd FTE Grade 3" dataDxfId="71" totalsRowDxfId="70"/>
    <tableColumn id="7" name="GenEd FTE Grade 4" dataDxfId="69" totalsRowDxfId="68"/>
    <tableColumn id="8" name="GenEd FTE Grade 5" dataDxfId="67" totalsRowDxfId="66"/>
    <tableColumn id="9" name="GenEd FTE Grade 6" dataDxfId="65" totalsRowDxfId="64"/>
    <tableColumn id="10" name="GenEd FTE Grade 7" dataDxfId="63" totalsRowDxfId="62"/>
    <tableColumn id="11" name="GenEd FTE Grade 8" dataDxfId="61" totalsRowDxfId="60"/>
    <tableColumn id="12" name="GenEd FTE Grade 9" dataDxfId="59" totalsRowDxfId="58"/>
    <tableColumn id="13" name="GenEd FTE Grade 10" dataDxfId="57" totalsRowDxfId="56"/>
    <tableColumn id="14" name="GenEd FTE Grade 11" dataDxfId="55" totalsRowDxfId="54"/>
    <tableColumn id="15" name="GenEd FTE Grade 12" dataDxfId="53" totalsRowDxfId="52"/>
    <tableColumn id="16" name="GenEd FTE Grade Ungraded" dataDxfId="51" totalsRowDxfId="50"/>
    <tableColumn id="17" name="Total GenEd FTE" totalsRowFunction="custom" dataDxfId="49" totalsRowDxfId="48">
      <calculatedColumnFormula>SUM(F2:S2)</calculatedColumnFormula>
      <totalsRowFormula>SUM(Table1[Total GenEd FTE])*13877</totalsRowFormula>
    </tableColumn>
    <tableColumn id="18" name="SpEd &lt;20 FTE Grade 0K" dataDxfId="47" totalsRowDxfId="46"/>
    <tableColumn id="19" name="SpEd &lt;20 FTE Grade 1" dataDxfId="45" totalsRowDxfId="44"/>
    <tableColumn id="20" name="SpEd &lt;20 FTE Grade 2" dataDxfId="43" totalsRowDxfId="42"/>
    <tableColumn id="21" name="SpEd &lt;20 FTE Grade 3" dataDxfId="41" totalsRowDxfId="40"/>
    <tableColumn id="22" name="SpEd &lt;20 FTE Grade 4" dataDxfId="39" totalsRowDxfId="38"/>
    <tableColumn id="23" name="SpEd &lt;20 FTE Grade 5" dataDxfId="37" totalsRowDxfId="36"/>
    <tableColumn id="24" name="SpEd &lt;20 FTE Grade 6" dataDxfId="35" totalsRowDxfId="34"/>
    <tableColumn id="25" name="SpEd &lt;20 FTE Grade 7" dataDxfId="33" totalsRowDxfId="32"/>
    <tableColumn id="26" name="SpEd &lt;20 FTE Grade 8" dataDxfId="31" totalsRowDxfId="30"/>
    <tableColumn id="27" name="SpEd &lt;20 FTE Grade 9" dataDxfId="29" totalsRowDxfId="28"/>
    <tableColumn id="28" name="SpEd &lt;20 FTE Grade 10" dataDxfId="27" totalsRowDxfId="26"/>
    <tableColumn id="29" name="SpEd &lt;20 FTE Grade 11" dataDxfId="25" totalsRowDxfId="24"/>
    <tableColumn id="30" name="SpEd &lt;20 FTE Grade 12" dataDxfId="23" totalsRowDxfId="22"/>
    <tableColumn id="31" name="SpEd &lt;20 FTE  Grade Ungraded" dataDxfId="21" totalsRowDxfId="20"/>
    <tableColumn id="32" name="Total SPED &gt;20 FTE" totalsRowFunction="custom" dataDxfId="19" totalsRowDxfId="18">
      <totalsRowFormula>SUM(Table1[Total SPED &gt;20 FTE])*0</totalsRowFormula>
    </tableColumn>
    <tableColumn id="33" name="SpEd  20-60 FTE Grade 0K" dataDxfId="17" totalsRowDxfId="16"/>
    <tableColumn id="34" name="SpEd  20-60 FTE Grade 1" dataDxfId="15" totalsRowDxfId="14"/>
    <tableColumn id="35" name="SpEd  20-60 FTE Grade 2" dataDxfId="13" totalsRowDxfId="12"/>
    <tableColumn id="36" name="SpEd  20-60 FTE Grade 3" dataDxfId="11" totalsRowDxfId="10"/>
    <tableColumn id="37" name="SpEd  20-60 FTE Grade 4" dataDxfId="9" totalsRowDxfId="8"/>
    <tableColumn id="38" name="SpEd  20-60 FTE Grade 5" dataDxfId="7" totalsRowDxfId="6"/>
    <tableColumn id="39" name="SpEd  20-60 FTE Grade 6" dataDxfId="5" totalsRowDxfId="4"/>
    <tableColumn id="40" name="SpEd  20-60 FTE Grade 7" dataDxfId="3" totalsRowDxfId="2"/>
    <tableColumn id="41" name="SpEd  20-60 FTE Grade 8" dataDxfId="1" totalsRowDxfId="0"/>
    <tableColumn id="42" name="SpEd  20-60 FTE Grade 9" dataDxfId="157" totalsRowDxfId="156"/>
    <tableColumn id="43" name="SpEd  20-60 FTE Grade 10" dataDxfId="155" totalsRowDxfId="154"/>
    <tableColumn id="44" name="SpEd  20-60 FTE Grade 11" dataDxfId="153" totalsRowDxfId="152"/>
    <tableColumn id="45" name="SpEd  20-60 FTE Grade 12" dataDxfId="151" totalsRowDxfId="150"/>
    <tableColumn id="46" name="SpEd  20-60 FTE  Grade Ungraded" dataDxfId="149" totalsRowDxfId="148"/>
    <tableColumn id="47" name="Total SPED 20-60 FTE" totalsRowFunction="custom" dataDxfId="147" totalsRowDxfId="146" dataCellStyle="Currency">
      <calculatedColumnFormula>SUM(AJ2:AW2)</calculatedColumnFormula>
      <totalsRowFormula>SUM(Table1[Total SPED 20-60 FTE])*10390</totalsRowFormula>
    </tableColumn>
    <tableColumn id="48" name="SpEd  &gt;60 FTE Grade 0K" dataDxfId="145" totalsRowDxfId="144"/>
    <tableColumn id="49" name="SpEd  &gt;60 FTE Grade 1" dataDxfId="143" totalsRowDxfId="142"/>
    <tableColumn id="50" name="SpEd  &gt;60 FTE Grade 2" dataDxfId="141" totalsRowDxfId="140"/>
    <tableColumn id="51" name="SpEd  &gt;60 FTE Grade 3" dataDxfId="139" totalsRowDxfId="138"/>
    <tableColumn id="52" name="SpEd  &gt;60 FTE Grade 4" dataDxfId="137" totalsRowDxfId="136"/>
    <tableColumn id="53" name="SpEd  &gt;60 FTE Grade 5" dataDxfId="135" totalsRowDxfId="134"/>
    <tableColumn id="54" name="SpEd  &gt;60 FTE Grade 6" dataDxfId="133" totalsRowDxfId="132"/>
    <tableColumn id="55" name="SpEd  &gt;60 FTE Grade 7" dataDxfId="131" totalsRowDxfId="130"/>
    <tableColumn id="56" name="SpEd  &gt;60 FTE Grade 8" dataDxfId="129" totalsRowDxfId="128"/>
    <tableColumn id="57" name="SpEd  &gt;60 FTE Grade 9" dataDxfId="127" totalsRowDxfId="126"/>
    <tableColumn id="58" name="SpEd  &gt;60 FTE Grade 10" dataDxfId="125" totalsRowDxfId="124"/>
    <tableColumn id="59" name="SpEd  &gt;60 FTE Grade 11" dataDxfId="123" totalsRowDxfId="122"/>
    <tableColumn id="60" name="SpEd  &gt;60 FTE Grade 12" dataDxfId="121" totalsRowDxfId="120"/>
    <tableColumn id="61" name="SpEd  &gt;60 FTE Grade Ungraded" dataDxfId="119" totalsRowDxfId="118"/>
    <tableColumn id="62" name="Total SpEd &gt; 60 FTE" totalsRowFunction="custom" dataDxfId="117" totalsRowDxfId="116" dataCellStyle="Currency">
      <calculatedColumnFormula>SUM(AY2:BL2)</calculatedColumnFormula>
      <totalsRowFormula>SUM(Table1[Total SpEd &gt; 60 FTE])*19049</totalsRowFormula>
    </tableColumn>
    <tableColumn id="63" name="SC &gt;60 FTE Grade 0K" dataDxfId="115" totalsRowDxfId="114"/>
    <tableColumn id="64" name="SC  &gt;60 FTE Grade 1" dataDxfId="113" totalsRowDxfId="112"/>
    <tableColumn id="65" name="SC  &gt;60 FTE Grade 2" dataDxfId="111" totalsRowDxfId="110"/>
    <tableColumn id="66" name="SC  &gt;60 FTE Grade 3" dataDxfId="109" totalsRowDxfId="108"/>
    <tableColumn id="67" name="SC  &gt;60 FTE Grade 4" dataDxfId="107" totalsRowDxfId="106"/>
    <tableColumn id="68" name="SC  &gt;60 FTE Grade 5" dataDxfId="105" totalsRowDxfId="104"/>
    <tableColumn id="69" name="SC  &gt;60 FTE Grade 6" dataDxfId="103" totalsRowDxfId="102"/>
    <tableColumn id="70" name="SC  &gt;60 FTE Grade 7" dataDxfId="101" totalsRowDxfId="100"/>
    <tableColumn id="71" name="SC  &gt;60 FTE Grade 8" dataDxfId="99" totalsRowDxfId="98"/>
    <tableColumn id="72" name="SC  &gt;60 FTE Grade 9" dataDxfId="97" totalsRowDxfId="96"/>
    <tableColumn id="73" name="SC  &gt;60 FTE Grade 10" dataDxfId="95" totalsRowDxfId="94"/>
    <tableColumn id="74" name="SC  &gt;60 FTE Grade 11" dataDxfId="93" totalsRowDxfId="92"/>
    <tableColumn id="75" name="SC  &gt;60 FTE Grade 12" dataDxfId="91" totalsRowDxfId="90"/>
    <tableColumn id="76" name="SC  &gt;60 FTE Grade Ungraded" dataDxfId="89" totalsRowDxfId="88"/>
    <tableColumn id="77" name="Total SC &gt;60 FTE" totalsRowFunction="custom" dataDxfId="87" totalsRowDxfId="86">
      <calculatedColumnFormula>SUM(BN2:CA2)</calculatedColumnFormula>
      <totalsRowFormula>(91349*CB102)+(CB88*45000)</totalsRowFormula>
    </tableColumn>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workbookViewId="0">
      <selection activeCell="F18" sqref="F18:G23"/>
    </sheetView>
  </sheetViews>
  <sheetFormatPr defaultRowHeight="15" x14ac:dyDescent="0.25"/>
  <cols>
    <col min="1" max="1" width="14.42578125" bestFit="1" customWidth="1"/>
    <col min="2" max="2" width="22.140625" bestFit="1" customWidth="1"/>
  </cols>
  <sheetData>
    <row r="3" spans="1:2" x14ac:dyDescent="0.25">
      <c r="A3" s="28" t="s">
        <v>690</v>
      </c>
      <c r="B3" t="s">
        <v>692</v>
      </c>
    </row>
    <row r="4" spans="1:2" x14ac:dyDescent="0.25">
      <c r="A4" s="29" t="s">
        <v>498</v>
      </c>
      <c r="B4" s="30">
        <v>39235.25</v>
      </c>
    </row>
    <row r="5" spans="1:2" x14ac:dyDescent="0.25">
      <c r="A5" s="29" t="s">
        <v>507</v>
      </c>
      <c r="B5" s="30">
        <v>23567.83</v>
      </c>
    </row>
    <row r="6" spans="1:2" x14ac:dyDescent="0.25">
      <c r="A6" s="29" t="s">
        <v>687</v>
      </c>
      <c r="B6" s="30">
        <v>108</v>
      </c>
    </row>
    <row r="7" spans="1:2" x14ac:dyDescent="0.25">
      <c r="A7" s="29" t="s">
        <v>496</v>
      </c>
      <c r="B7" s="30">
        <v>6858.8060000000005</v>
      </c>
    </row>
    <row r="8" spans="1:2" x14ac:dyDescent="0.25">
      <c r="A8" s="29" t="s">
        <v>591</v>
      </c>
      <c r="B8" s="30">
        <v>1241.2749999999999</v>
      </c>
    </row>
    <row r="9" spans="1:2" x14ac:dyDescent="0.25">
      <c r="A9" s="29" t="s">
        <v>494</v>
      </c>
      <c r="B9" s="30">
        <v>22899.659999999996</v>
      </c>
    </row>
    <row r="10" spans="1:2" x14ac:dyDescent="0.25">
      <c r="A10" s="29" t="s">
        <v>691</v>
      </c>
      <c r="B10" s="30">
        <v>93910.820999999996</v>
      </c>
    </row>
    <row r="18" spans="6:7" x14ac:dyDescent="0.25">
      <c r="F18" t="s">
        <v>693</v>
      </c>
      <c r="G18" s="30">
        <v>23567.83</v>
      </c>
    </row>
    <row r="19" spans="6:7" x14ac:dyDescent="0.25">
      <c r="F19" t="s">
        <v>694</v>
      </c>
      <c r="G19" s="30">
        <v>22899.659999999996</v>
      </c>
    </row>
    <row r="20" spans="6:7" x14ac:dyDescent="0.25">
      <c r="F20" t="s">
        <v>695</v>
      </c>
      <c r="G20" s="30">
        <v>39235.25</v>
      </c>
    </row>
    <row r="21" spans="6:7" x14ac:dyDescent="0.25">
      <c r="F21" t="s">
        <v>696</v>
      </c>
      <c r="G21" s="30">
        <v>1241.2749999999999</v>
      </c>
    </row>
    <row r="22" spans="6:7" x14ac:dyDescent="0.25">
      <c r="F22" t="s">
        <v>697</v>
      </c>
      <c r="G22" s="30">
        <v>6858.8060000000005</v>
      </c>
    </row>
    <row r="23" spans="6:7" x14ac:dyDescent="0.25">
      <c r="F23" t="s">
        <v>687</v>
      </c>
      <c r="G23" s="30">
        <v>108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26"/>
  <sheetViews>
    <sheetView tabSelected="1" workbookViewId="0">
      <selection activeCell="E1" sqref="E1"/>
    </sheetView>
  </sheetViews>
  <sheetFormatPr defaultRowHeight="15" outlineLevelCol="1" x14ac:dyDescent="0.25"/>
  <cols>
    <col min="1" max="1" width="51.42578125" style="1" bestFit="1" customWidth="1"/>
    <col min="2" max="2" width="20.28515625" hidden="1" customWidth="1"/>
    <col min="3" max="3" width="14.42578125" style="1" hidden="1" customWidth="1"/>
    <col min="4" max="4" width="10.7109375" style="1" customWidth="1"/>
    <col min="5" max="5" width="10.5703125" style="1" customWidth="1"/>
    <col min="6" max="6" width="10.7109375" style="25" customWidth="1" outlineLevel="1"/>
    <col min="7" max="7" width="10.7109375" style="39" customWidth="1" outlineLevel="1"/>
    <col min="8" max="19" width="10.7109375" style="25" customWidth="1" outlineLevel="1"/>
    <col min="20" max="20" width="10.7109375" style="25" customWidth="1"/>
    <col min="21" max="34" width="10.7109375" style="25" customWidth="1" outlineLevel="1"/>
    <col min="35" max="35" width="10.7109375" style="25" customWidth="1"/>
    <col min="36" max="44" width="10.7109375" style="25" customWidth="1" outlineLevel="1"/>
    <col min="45" max="49" width="10.7109375" style="1" customWidth="1" outlineLevel="1"/>
    <col min="50" max="50" width="10.7109375" style="1" customWidth="1"/>
    <col min="51" max="64" width="10.7109375" style="1" customWidth="1" outlineLevel="1"/>
    <col min="65" max="65" width="10.7109375" style="1" customWidth="1"/>
    <col min="66" max="79" width="10.7109375" style="1" customWidth="1" outlineLevel="1"/>
    <col min="80" max="80" width="10.7109375" style="1" customWidth="1" collapsed="1"/>
    <col min="81" max="81" width="10.7109375" style="1" customWidth="1"/>
  </cols>
  <sheetData>
    <row r="1" spans="1:81" s="11" customFormat="1" ht="60" x14ac:dyDescent="0.25">
      <c r="A1" s="10" t="s">
        <v>0</v>
      </c>
      <c r="B1" s="10" t="s">
        <v>684</v>
      </c>
      <c r="C1" s="10" t="s">
        <v>685</v>
      </c>
      <c r="D1" s="10" t="s">
        <v>1</v>
      </c>
      <c r="E1" s="10" t="s">
        <v>686</v>
      </c>
      <c r="F1" s="36" t="s">
        <v>2</v>
      </c>
      <c r="G1" s="36" t="s">
        <v>3</v>
      </c>
      <c r="H1" s="36" t="s">
        <v>4</v>
      </c>
      <c r="I1" s="36" t="s">
        <v>5</v>
      </c>
      <c r="J1" s="36" t="s">
        <v>6</v>
      </c>
      <c r="K1" s="36" t="s">
        <v>7</v>
      </c>
      <c r="L1" s="36" t="s">
        <v>8</v>
      </c>
      <c r="M1" s="36" t="s">
        <v>9</v>
      </c>
      <c r="N1" s="36" t="s">
        <v>10</v>
      </c>
      <c r="O1" s="36" t="s">
        <v>11</v>
      </c>
      <c r="P1" s="36" t="s">
        <v>12</v>
      </c>
      <c r="Q1" s="36" t="s">
        <v>13</v>
      </c>
      <c r="R1" s="36" t="s">
        <v>14</v>
      </c>
      <c r="S1" s="36" t="s">
        <v>15</v>
      </c>
      <c r="T1" s="37" t="s">
        <v>484</v>
      </c>
      <c r="U1" s="36" t="s">
        <v>16</v>
      </c>
      <c r="V1" s="36" t="s">
        <v>17</v>
      </c>
      <c r="W1" s="36" t="s">
        <v>18</v>
      </c>
      <c r="X1" s="36" t="s">
        <v>19</v>
      </c>
      <c r="Y1" s="36" t="s">
        <v>20</v>
      </c>
      <c r="Z1" s="36" t="s">
        <v>21</v>
      </c>
      <c r="AA1" s="36" t="s">
        <v>22</v>
      </c>
      <c r="AB1" s="36" t="s">
        <v>23</v>
      </c>
      <c r="AC1" s="36" t="s">
        <v>24</v>
      </c>
      <c r="AD1" s="36" t="s">
        <v>25</v>
      </c>
      <c r="AE1" s="36" t="s">
        <v>26</v>
      </c>
      <c r="AF1" s="36" t="s">
        <v>27</v>
      </c>
      <c r="AG1" s="36" t="s">
        <v>28</v>
      </c>
      <c r="AH1" s="36" t="s">
        <v>29</v>
      </c>
      <c r="AI1" s="37" t="s">
        <v>483</v>
      </c>
      <c r="AJ1" s="36" t="s">
        <v>30</v>
      </c>
      <c r="AK1" s="36" t="s">
        <v>31</v>
      </c>
      <c r="AL1" s="36" t="s">
        <v>32</v>
      </c>
      <c r="AM1" s="36" t="s">
        <v>33</v>
      </c>
      <c r="AN1" s="36" t="s">
        <v>34</v>
      </c>
      <c r="AO1" s="36" t="s">
        <v>35</v>
      </c>
      <c r="AP1" s="36" t="s">
        <v>36</v>
      </c>
      <c r="AQ1" s="36" t="s">
        <v>37</v>
      </c>
      <c r="AR1" s="36" t="s">
        <v>38</v>
      </c>
      <c r="AS1" s="10" t="s">
        <v>39</v>
      </c>
      <c r="AT1" s="10" t="s">
        <v>40</v>
      </c>
      <c r="AU1" s="10" t="s">
        <v>41</v>
      </c>
      <c r="AV1" s="10" t="s">
        <v>42</v>
      </c>
      <c r="AW1" s="10" t="s">
        <v>43</v>
      </c>
      <c r="AX1" s="2" t="s">
        <v>482</v>
      </c>
      <c r="AY1" s="10" t="s">
        <v>44</v>
      </c>
      <c r="AZ1" s="10" t="s">
        <v>45</v>
      </c>
      <c r="BA1" s="10" t="s">
        <v>46</v>
      </c>
      <c r="BB1" s="10" t="s">
        <v>47</v>
      </c>
      <c r="BC1" s="10" t="s">
        <v>48</v>
      </c>
      <c r="BD1" s="10" t="s">
        <v>49</v>
      </c>
      <c r="BE1" s="10" t="s">
        <v>50</v>
      </c>
      <c r="BF1" s="10" t="s">
        <v>51</v>
      </c>
      <c r="BG1" s="10" t="s">
        <v>52</v>
      </c>
      <c r="BH1" s="10" t="s">
        <v>53</v>
      </c>
      <c r="BI1" s="10" t="s">
        <v>54</v>
      </c>
      <c r="BJ1" s="10" t="s">
        <v>55</v>
      </c>
      <c r="BK1" s="10" t="s">
        <v>56</v>
      </c>
      <c r="BL1" s="10" t="s">
        <v>57</v>
      </c>
      <c r="BM1" s="2" t="s">
        <v>481</v>
      </c>
      <c r="BN1" s="10" t="s">
        <v>58</v>
      </c>
      <c r="BO1" s="10" t="s">
        <v>59</v>
      </c>
      <c r="BP1" s="10" t="s">
        <v>60</v>
      </c>
      <c r="BQ1" s="10" t="s">
        <v>61</v>
      </c>
      <c r="BR1" s="10" t="s">
        <v>62</v>
      </c>
      <c r="BS1" s="10" t="s">
        <v>63</v>
      </c>
      <c r="BT1" s="10" t="s">
        <v>64</v>
      </c>
      <c r="BU1" s="10" t="s">
        <v>65</v>
      </c>
      <c r="BV1" s="10" t="s">
        <v>66</v>
      </c>
      <c r="BW1" s="10" t="s">
        <v>67</v>
      </c>
      <c r="BX1" s="10" t="s">
        <v>68</v>
      </c>
      <c r="BY1" s="10" t="s">
        <v>69</v>
      </c>
      <c r="BZ1" s="10" t="s">
        <v>70</v>
      </c>
      <c r="CA1" s="10" t="s">
        <v>71</v>
      </c>
      <c r="CB1" s="5" t="s">
        <v>480</v>
      </c>
    </row>
    <row r="2" spans="1:81" x14ac:dyDescent="0.25">
      <c r="A2" s="1" t="s">
        <v>72</v>
      </c>
      <c r="B2" s="25">
        <f>VLOOKUP(Table1[[#This Row],[SchoolDBN]],Sheet2!$A$1:$E$205,2,FALSE)</f>
        <v>331400861021</v>
      </c>
      <c r="C2" s="25" t="str">
        <f>VLOOKUP(Table1[[#This Row],[SchoolDBN]],Sheet2!$A$1:$E$205,5,FALSE)</f>
        <v>K</v>
      </c>
      <c r="D2" s="1" t="s">
        <v>73</v>
      </c>
      <c r="E2" s="25" t="str">
        <f>VLOOKUP(D2,Sheet2!$A$1:$E$205,4,FALSE)</f>
        <v>SUNY</v>
      </c>
      <c r="F2" s="25">
        <v>51.975000000000001</v>
      </c>
      <c r="G2" s="25">
        <v>51.975000000000001</v>
      </c>
      <c r="H2" s="25">
        <v>56</v>
      </c>
      <c r="I2" s="25">
        <v>54</v>
      </c>
      <c r="J2" s="25">
        <v>41.1</v>
      </c>
      <c r="K2" s="25">
        <v>0</v>
      </c>
      <c r="L2" s="25">
        <v>0</v>
      </c>
      <c r="M2" s="25">
        <v>0</v>
      </c>
      <c r="N2" s="25">
        <v>0</v>
      </c>
      <c r="O2" s="25">
        <v>0</v>
      </c>
      <c r="P2" s="25">
        <v>0</v>
      </c>
      <c r="Q2" s="25">
        <v>0</v>
      </c>
      <c r="R2" s="25">
        <v>0</v>
      </c>
      <c r="S2" s="25">
        <v>0</v>
      </c>
      <c r="T2" s="26">
        <f t="shared" ref="T2:T65" si="0">SUM(F2:S2)</f>
        <v>255.04999999999998</v>
      </c>
      <c r="U2" s="25">
        <v>1</v>
      </c>
      <c r="V2" s="25">
        <v>5</v>
      </c>
      <c r="W2" s="25">
        <v>5</v>
      </c>
      <c r="X2" s="25">
        <v>4</v>
      </c>
      <c r="Y2" s="25">
        <v>2</v>
      </c>
      <c r="Z2" s="25">
        <v>0</v>
      </c>
      <c r="AA2" s="25">
        <v>0</v>
      </c>
      <c r="AB2" s="25">
        <v>0</v>
      </c>
      <c r="AC2" s="25">
        <v>0</v>
      </c>
      <c r="AD2" s="25">
        <v>0</v>
      </c>
      <c r="AE2" s="25">
        <v>0</v>
      </c>
      <c r="AF2" s="25">
        <v>0</v>
      </c>
      <c r="AG2" s="25">
        <v>0</v>
      </c>
      <c r="AH2" s="25">
        <v>0</v>
      </c>
      <c r="AI2" s="25">
        <f>SUM(U2:AH2)</f>
        <v>17</v>
      </c>
      <c r="AJ2" s="25">
        <v>0</v>
      </c>
      <c r="AK2" s="25">
        <v>0</v>
      </c>
      <c r="AL2" s="25">
        <v>0</v>
      </c>
      <c r="AM2" s="25">
        <v>0</v>
      </c>
      <c r="AN2" s="25">
        <v>0</v>
      </c>
      <c r="AO2" s="25">
        <v>0</v>
      </c>
      <c r="AP2" s="25">
        <v>0</v>
      </c>
      <c r="AQ2" s="25">
        <v>0</v>
      </c>
      <c r="AR2" s="25">
        <v>0</v>
      </c>
      <c r="AS2" s="1">
        <v>0</v>
      </c>
      <c r="AT2" s="1">
        <v>0</v>
      </c>
      <c r="AU2" s="1">
        <v>0</v>
      </c>
      <c r="AV2" s="1">
        <v>0</v>
      </c>
      <c r="AW2" s="1">
        <v>0</v>
      </c>
      <c r="AX2" s="3">
        <f>SUM(AJ2:AW2)</f>
        <v>0</v>
      </c>
      <c r="AY2" s="1">
        <v>6</v>
      </c>
      <c r="AZ2" s="1">
        <v>2</v>
      </c>
      <c r="BA2" s="1">
        <v>2</v>
      </c>
      <c r="BB2" s="1">
        <v>6</v>
      </c>
      <c r="BC2" s="1">
        <v>1</v>
      </c>
      <c r="BD2" s="1">
        <v>0</v>
      </c>
      <c r="BE2" s="1">
        <v>0</v>
      </c>
      <c r="BF2" s="1">
        <v>0</v>
      </c>
      <c r="BG2" s="1">
        <v>0</v>
      </c>
      <c r="BH2" s="1">
        <v>0</v>
      </c>
      <c r="BI2" s="1">
        <v>0</v>
      </c>
      <c r="BJ2" s="1">
        <v>0</v>
      </c>
      <c r="BK2" s="1">
        <v>0</v>
      </c>
      <c r="BL2" s="1">
        <v>0</v>
      </c>
      <c r="BM2" s="3">
        <f>SUM(AY2:BL2)</f>
        <v>17</v>
      </c>
      <c r="BN2" s="1">
        <v>0</v>
      </c>
      <c r="BO2" s="1">
        <v>0</v>
      </c>
      <c r="BP2" s="1">
        <v>0</v>
      </c>
      <c r="BQ2" s="1">
        <v>0</v>
      </c>
      <c r="BR2" s="1">
        <v>0</v>
      </c>
      <c r="BS2" s="1">
        <v>0</v>
      </c>
      <c r="BT2" s="1">
        <v>0</v>
      </c>
      <c r="BU2" s="1">
        <v>0</v>
      </c>
      <c r="BV2" s="1">
        <v>0</v>
      </c>
      <c r="BW2" s="1">
        <v>0</v>
      </c>
      <c r="BX2" s="1">
        <v>0</v>
      </c>
      <c r="BY2" s="1">
        <v>0</v>
      </c>
      <c r="BZ2" s="1">
        <v>0</v>
      </c>
      <c r="CA2" s="1">
        <v>0</v>
      </c>
      <c r="CB2" s="6">
        <f>SUM(BN2:CA2)</f>
        <v>0</v>
      </c>
      <c r="CC2"/>
    </row>
    <row r="3" spans="1:81" x14ac:dyDescent="0.25">
      <c r="A3" s="1" t="s">
        <v>74</v>
      </c>
      <c r="B3" s="25">
        <f>VLOOKUP(Table1[[#This Row],[SchoolDBN]],Sheet2!$A$1:$E$205,2,FALSE)</f>
        <v>331400861022</v>
      </c>
      <c r="C3" s="25" t="str">
        <f>VLOOKUP(Table1[[#This Row],[SchoolDBN]],Sheet2!$A$1:$E$205,5,FALSE)</f>
        <v>K</v>
      </c>
      <c r="D3" s="1" t="s">
        <v>75</v>
      </c>
      <c r="E3" s="25" t="str">
        <f>VLOOKUP(D3,Sheet2!$A$1:$E$205,4,FALSE)</f>
        <v>SUNY</v>
      </c>
      <c r="F3" s="25">
        <v>54.924999999999997</v>
      </c>
      <c r="G3" s="25">
        <v>80.025000000000006</v>
      </c>
      <c r="H3" s="25">
        <v>84.1</v>
      </c>
      <c r="I3" s="25">
        <v>84.924999999999997</v>
      </c>
      <c r="J3" s="25">
        <v>55.125</v>
      </c>
      <c r="K3" s="25">
        <v>0</v>
      </c>
      <c r="L3" s="25">
        <v>0</v>
      </c>
      <c r="M3" s="25">
        <v>0</v>
      </c>
      <c r="N3" s="25">
        <v>0</v>
      </c>
      <c r="O3" s="25">
        <v>0</v>
      </c>
      <c r="P3" s="25">
        <v>0</v>
      </c>
      <c r="Q3" s="25">
        <v>0</v>
      </c>
      <c r="R3" s="25">
        <v>0</v>
      </c>
      <c r="S3" s="25">
        <v>0</v>
      </c>
      <c r="T3" s="26">
        <f t="shared" si="0"/>
        <v>359.09999999999997</v>
      </c>
      <c r="U3" s="25">
        <v>3</v>
      </c>
      <c r="V3" s="25">
        <v>6.95</v>
      </c>
      <c r="W3" s="25">
        <v>5.95</v>
      </c>
      <c r="X3" s="25">
        <v>4.95</v>
      </c>
      <c r="Y3" s="25">
        <v>2</v>
      </c>
      <c r="Z3" s="25">
        <v>0</v>
      </c>
      <c r="AA3" s="25">
        <v>0</v>
      </c>
      <c r="AB3" s="25">
        <v>0</v>
      </c>
      <c r="AC3" s="25">
        <v>0</v>
      </c>
      <c r="AD3" s="25">
        <v>0</v>
      </c>
      <c r="AE3" s="25">
        <v>0</v>
      </c>
      <c r="AF3" s="25">
        <v>0</v>
      </c>
      <c r="AG3" s="25">
        <v>0</v>
      </c>
      <c r="AH3" s="25">
        <v>0</v>
      </c>
      <c r="AI3" s="25">
        <f t="shared" ref="AI3:AI66" si="1">SUM(U3:AH3)</f>
        <v>22.849999999999998</v>
      </c>
      <c r="AJ3" s="25">
        <v>0</v>
      </c>
      <c r="AK3" s="25">
        <v>6</v>
      </c>
      <c r="AL3" s="25">
        <v>2</v>
      </c>
      <c r="AM3" s="25">
        <v>0</v>
      </c>
      <c r="AN3" s="25">
        <v>1</v>
      </c>
      <c r="AO3" s="25">
        <v>0</v>
      </c>
      <c r="AP3" s="25">
        <v>0</v>
      </c>
      <c r="AQ3" s="25">
        <v>0</v>
      </c>
      <c r="AR3" s="25">
        <v>0</v>
      </c>
      <c r="AS3" s="1">
        <v>0</v>
      </c>
      <c r="AT3" s="1">
        <v>0</v>
      </c>
      <c r="AU3" s="1">
        <v>0</v>
      </c>
      <c r="AV3" s="1">
        <v>0</v>
      </c>
      <c r="AW3" s="1">
        <v>0</v>
      </c>
      <c r="AX3" s="3">
        <f t="shared" ref="AX3:AX66" si="2">SUM(AJ3:AW3)</f>
        <v>9</v>
      </c>
      <c r="AY3" s="1">
        <v>0</v>
      </c>
      <c r="AZ3" s="1">
        <v>0</v>
      </c>
      <c r="BA3" s="1">
        <v>4</v>
      </c>
      <c r="BB3" s="1">
        <v>5</v>
      </c>
      <c r="BC3" s="1">
        <v>7.0750000000000002</v>
      </c>
      <c r="BD3" s="1">
        <v>0</v>
      </c>
      <c r="BE3" s="1">
        <v>0</v>
      </c>
      <c r="BF3" s="1">
        <v>0</v>
      </c>
      <c r="BG3" s="1">
        <v>0</v>
      </c>
      <c r="BH3" s="1">
        <v>0</v>
      </c>
      <c r="BI3" s="1">
        <v>0</v>
      </c>
      <c r="BJ3" s="1">
        <v>0</v>
      </c>
      <c r="BK3" s="1">
        <v>0</v>
      </c>
      <c r="BL3" s="1">
        <v>0</v>
      </c>
      <c r="BM3" s="3">
        <f t="shared" ref="BM3:BM66" si="3">SUM(AY3:BL3)</f>
        <v>16.074999999999999</v>
      </c>
      <c r="BN3" s="1">
        <v>0</v>
      </c>
      <c r="BO3" s="1">
        <v>0</v>
      </c>
      <c r="BP3" s="1">
        <v>0</v>
      </c>
      <c r="BQ3" s="1">
        <v>0</v>
      </c>
      <c r="BR3" s="1">
        <v>0</v>
      </c>
      <c r="BS3" s="1">
        <v>0</v>
      </c>
      <c r="BT3" s="1">
        <v>0</v>
      </c>
      <c r="BU3" s="1">
        <v>0</v>
      </c>
      <c r="BV3" s="1">
        <v>0</v>
      </c>
      <c r="BW3" s="1">
        <v>0</v>
      </c>
      <c r="BX3" s="1">
        <v>0</v>
      </c>
      <c r="BY3" s="1">
        <v>0</v>
      </c>
      <c r="BZ3" s="1">
        <v>0</v>
      </c>
      <c r="CA3" s="1">
        <v>0</v>
      </c>
      <c r="CB3" s="6">
        <f t="shared" ref="CB3:CB66" si="4">SUM(BN3:CA3)</f>
        <v>0</v>
      </c>
      <c r="CC3"/>
    </row>
    <row r="4" spans="1:81" x14ac:dyDescent="0.25">
      <c r="A4" s="1" t="s">
        <v>76</v>
      </c>
      <c r="B4" s="25">
        <f>VLOOKUP(Table1[[#This Row],[SchoolDBN]],Sheet2!$A$1:$E$205,2,FALSE)</f>
        <v>331500861023</v>
      </c>
      <c r="C4" s="25" t="str">
        <f>VLOOKUP(Table1[[#This Row],[SchoolDBN]],Sheet2!$A$1:$E$205,5,FALSE)</f>
        <v>K</v>
      </c>
      <c r="D4" s="1" t="s">
        <v>77</v>
      </c>
      <c r="E4" s="25" t="str">
        <f>VLOOKUP(D4,Sheet2!$A$1:$E$205,4,FALSE)</f>
        <v>SUNY</v>
      </c>
      <c r="F4" s="25">
        <v>85.2</v>
      </c>
      <c r="G4" s="25">
        <v>79.575000000000003</v>
      </c>
      <c r="H4" s="25">
        <v>89.875</v>
      </c>
      <c r="I4" s="25">
        <v>110.52500000000001</v>
      </c>
      <c r="J4" s="25">
        <v>61.85</v>
      </c>
      <c r="K4" s="25">
        <v>0</v>
      </c>
      <c r="L4" s="25">
        <v>0</v>
      </c>
      <c r="M4" s="25">
        <v>0</v>
      </c>
      <c r="N4" s="25">
        <v>0</v>
      </c>
      <c r="O4" s="25">
        <v>0</v>
      </c>
      <c r="P4" s="25">
        <v>0</v>
      </c>
      <c r="Q4" s="25">
        <v>0</v>
      </c>
      <c r="R4" s="25">
        <v>0</v>
      </c>
      <c r="S4" s="25">
        <v>0</v>
      </c>
      <c r="T4" s="26">
        <f t="shared" si="0"/>
        <v>427.02500000000003</v>
      </c>
      <c r="U4" s="25">
        <v>0</v>
      </c>
      <c r="V4" s="25">
        <v>0</v>
      </c>
      <c r="W4" s="25">
        <v>3</v>
      </c>
      <c r="X4" s="25">
        <v>1</v>
      </c>
      <c r="Y4" s="25">
        <v>6</v>
      </c>
      <c r="Z4" s="25">
        <v>0</v>
      </c>
      <c r="AA4" s="25">
        <v>0</v>
      </c>
      <c r="AB4" s="25">
        <v>0</v>
      </c>
      <c r="AC4" s="25">
        <v>0</v>
      </c>
      <c r="AD4" s="25">
        <v>0</v>
      </c>
      <c r="AE4" s="25">
        <v>0</v>
      </c>
      <c r="AF4" s="25">
        <v>0</v>
      </c>
      <c r="AG4" s="25">
        <v>0</v>
      </c>
      <c r="AH4" s="25">
        <v>0</v>
      </c>
      <c r="AI4" s="25">
        <f t="shared" si="1"/>
        <v>10</v>
      </c>
      <c r="AJ4" s="25">
        <v>0</v>
      </c>
      <c r="AK4" s="25">
        <v>0</v>
      </c>
      <c r="AL4" s="25">
        <v>1</v>
      </c>
      <c r="AM4" s="25">
        <v>0</v>
      </c>
      <c r="AN4" s="25">
        <v>0</v>
      </c>
      <c r="AO4" s="25">
        <v>0</v>
      </c>
      <c r="AP4" s="25">
        <v>0</v>
      </c>
      <c r="AQ4" s="25">
        <v>0</v>
      </c>
      <c r="AR4" s="25">
        <v>0</v>
      </c>
      <c r="AS4" s="1">
        <v>0</v>
      </c>
      <c r="AT4" s="1">
        <v>0</v>
      </c>
      <c r="AU4" s="1">
        <v>0</v>
      </c>
      <c r="AV4" s="1">
        <v>0</v>
      </c>
      <c r="AW4" s="1">
        <v>0</v>
      </c>
      <c r="AX4" s="3">
        <f t="shared" si="2"/>
        <v>1</v>
      </c>
      <c r="AY4" s="1">
        <v>0</v>
      </c>
      <c r="AZ4" s="1">
        <v>0</v>
      </c>
      <c r="BA4" s="1">
        <v>0</v>
      </c>
      <c r="BB4" s="1">
        <v>2</v>
      </c>
      <c r="BC4" s="1">
        <v>0</v>
      </c>
      <c r="BD4" s="1">
        <v>0</v>
      </c>
      <c r="BE4" s="1">
        <v>0</v>
      </c>
      <c r="BF4" s="1">
        <v>0</v>
      </c>
      <c r="BG4" s="1">
        <v>0</v>
      </c>
      <c r="BH4" s="1">
        <v>0</v>
      </c>
      <c r="BI4" s="1">
        <v>0</v>
      </c>
      <c r="BJ4" s="1">
        <v>0</v>
      </c>
      <c r="BK4" s="1">
        <v>0</v>
      </c>
      <c r="BL4" s="1">
        <v>0</v>
      </c>
      <c r="BM4" s="3">
        <f t="shared" si="3"/>
        <v>2</v>
      </c>
      <c r="BN4" s="1">
        <v>0</v>
      </c>
      <c r="BO4" s="1">
        <v>0</v>
      </c>
      <c r="BP4" s="1">
        <v>0</v>
      </c>
      <c r="BQ4" s="1">
        <v>0</v>
      </c>
      <c r="BR4" s="1">
        <v>0</v>
      </c>
      <c r="BS4" s="1">
        <v>0</v>
      </c>
      <c r="BT4" s="1">
        <v>0</v>
      </c>
      <c r="BU4" s="1">
        <v>0</v>
      </c>
      <c r="BV4" s="1">
        <v>0</v>
      </c>
      <c r="BW4" s="1">
        <v>0</v>
      </c>
      <c r="BX4" s="1">
        <v>0</v>
      </c>
      <c r="BY4" s="1">
        <v>0</v>
      </c>
      <c r="BZ4" s="1">
        <v>0</v>
      </c>
      <c r="CA4" s="1">
        <v>0</v>
      </c>
      <c r="CB4" s="6">
        <f t="shared" si="4"/>
        <v>0</v>
      </c>
      <c r="CC4"/>
    </row>
    <row r="5" spans="1:81" x14ac:dyDescent="0.25">
      <c r="A5" s="1" t="s">
        <v>78</v>
      </c>
      <c r="B5" s="25">
        <f>VLOOKUP(Table1[[#This Row],[SchoolDBN]],Sheet2!$A$1:$E$205,2,FALSE)</f>
        <v>331400861024</v>
      </c>
      <c r="C5" s="25" t="str">
        <f>VLOOKUP(Table1[[#This Row],[SchoolDBN]],Sheet2!$A$1:$E$205,5,FALSE)</f>
        <v>K</v>
      </c>
      <c r="D5" s="1" t="s">
        <v>79</v>
      </c>
      <c r="E5" s="25" t="str">
        <f>VLOOKUP(D5,Sheet2!$A$1:$E$205,4,FALSE)</f>
        <v>SUNY</v>
      </c>
      <c r="F5" s="25">
        <v>62.875</v>
      </c>
      <c r="G5" s="25">
        <v>87.875</v>
      </c>
      <c r="H5" s="25">
        <v>91.775000000000006</v>
      </c>
      <c r="I5" s="25">
        <v>104.175</v>
      </c>
      <c r="J5" s="25">
        <v>71.05</v>
      </c>
      <c r="K5" s="25">
        <v>1</v>
      </c>
      <c r="L5" s="25">
        <v>0</v>
      </c>
      <c r="M5" s="25">
        <v>0</v>
      </c>
      <c r="N5" s="25">
        <v>0</v>
      </c>
      <c r="O5" s="25">
        <v>0</v>
      </c>
      <c r="P5" s="25">
        <v>0</v>
      </c>
      <c r="Q5" s="25">
        <v>0</v>
      </c>
      <c r="R5" s="25">
        <v>0</v>
      </c>
      <c r="S5" s="25">
        <v>0</v>
      </c>
      <c r="T5" s="26">
        <f t="shared" si="0"/>
        <v>418.75</v>
      </c>
      <c r="U5" s="25">
        <v>1</v>
      </c>
      <c r="V5" s="25">
        <v>3</v>
      </c>
      <c r="W5" s="25">
        <v>3</v>
      </c>
      <c r="X5" s="25">
        <v>1</v>
      </c>
      <c r="Y5" s="25">
        <v>0</v>
      </c>
      <c r="Z5" s="25">
        <v>0</v>
      </c>
      <c r="AA5" s="25">
        <v>0</v>
      </c>
      <c r="AB5" s="25">
        <v>0</v>
      </c>
      <c r="AC5" s="25">
        <v>0</v>
      </c>
      <c r="AD5" s="25">
        <v>0</v>
      </c>
      <c r="AE5" s="25">
        <v>0</v>
      </c>
      <c r="AF5" s="25">
        <v>0</v>
      </c>
      <c r="AG5" s="25">
        <v>0</v>
      </c>
      <c r="AH5" s="25">
        <v>0</v>
      </c>
      <c r="AI5" s="25">
        <f t="shared" si="1"/>
        <v>8</v>
      </c>
      <c r="AJ5" s="25">
        <v>5</v>
      </c>
      <c r="AK5" s="25">
        <v>3</v>
      </c>
      <c r="AL5" s="25">
        <v>1</v>
      </c>
      <c r="AM5" s="25">
        <v>1</v>
      </c>
      <c r="AN5" s="25">
        <v>2</v>
      </c>
      <c r="AO5" s="25">
        <v>0</v>
      </c>
      <c r="AP5" s="25">
        <v>0</v>
      </c>
      <c r="AQ5" s="25">
        <v>0</v>
      </c>
      <c r="AR5" s="25">
        <v>0</v>
      </c>
      <c r="AS5" s="1">
        <v>0</v>
      </c>
      <c r="AT5" s="1">
        <v>0</v>
      </c>
      <c r="AU5" s="1">
        <v>0</v>
      </c>
      <c r="AV5" s="1">
        <v>0</v>
      </c>
      <c r="AW5" s="1">
        <v>0</v>
      </c>
      <c r="AX5" s="3">
        <f t="shared" si="2"/>
        <v>12</v>
      </c>
      <c r="AY5" s="1">
        <v>0</v>
      </c>
      <c r="AZ5" s="1">
        <v>0</v>
      </c>
      <c r="BA5" s="1">
        <v>12.875</v>
      </c>
      <c r="BB5" s="1">
        <v>20</v>
      </c>
      <c r="BC5" s="1">
        <v>6</v>
      </c>
      <c r="BD5" s="1">
        <v>0</v>
      </c>
      <c r="BE5" s="1">
        <v>0</v>
      </c>
      <c r="BF5" s="1">
        <v>0</v>
      </c>
      <c r="BG5" s="1">
        <v>0</v>
      </c>
      <c r="BH5" s="1">
        <v>0</v>
      </c>
      <c r="BI5" s="1">
        <v>0</v>
      </c>
      <c r="BJ5" s="1">
        <v>0</v>
      </c>
      <c r="BK5" s="1">
        <v>0</v>
      </c>
      <c r="BL5" s="1">
        <v>0</v>
      </c>
      <c r="BM5" s="3">
        <f t="shared" si="3"/>
        <v>38.875</v>
      </c>
      <c r="BN5" s="1">
        <v>0</v>
      </c>
      <c r="BO5" s="1">
        <v>0</v>
      </c>
      <c r="BP5" s="1">
        <v>0</v>
      </c>
      <c r="BQ5" s="1">
        <v>0</v>
      </c>
      <c r="BR5" s="1">
        <v>0</v>
      </c>
      <c r="BS5" s="1">
        <v>0</v>
      </c>
      <c r="BT5" s="1">
        <v>0</v>
      </c>
      <c r="BU5" s="1">
        <v>0</v>
      </c>
      <c r="BV5" s="1">
        <v>0</v>
      </c>
      <c r="BW5" s="1">
        <v>0</v>
      </c>
      <c r="BX5" s="1">
        <v>0</v>
      </c>
      <c r="BY5" s="1">
        <v>0</v>
      </c>
      <c r="BZ5" s="1">
        <v>0</v>
      </c>
      <c r="CA5" s="1">
        <v>0</v>
      </c>
      <c r="CB5" s="6">
        <f t="shared" si="4"/>
        <v>0</v>
      </c>
      <c r="CC5"/>
    </row>
    <row r="6" spans="1:81" x14ac:dyDescent="0.25">
      <c r="A6" s="1" t="s">
        <v>80</v>
      </c>
      <c r="B6" s="25">
        <f>VLOOKUP(Table1[[#This Row],[SchoolDBN]],Sheet2!$A$1:$E$205,2,FALSE)</f>
        <v>331700861027</v>
      </c>
      <c r="C6" s="25" t="str">
        <f>VLOOKUP(Table1[[#This Row],[SchoolDBN]],Sheet2!$A$1:$E$205,5,FALSE)</f>
        <v>K</v>
      </c>
      <c r="D6" s="1" t="s">
        <v>81</v>
      </c>
      <c r="E6" s="25" t="str">
        <f>VLOOKUP(D6,Sheet2!$A$1:$E$205,4,FALSE)</f>
        <v>SUNY</v>
      </c>
      <c r="F6" s="25">
        <v>57.725000000000001</v>
      </c>
      <c r="G6" s="25">
        <v>66.924999999999997</v>
      </c>
      <c r="H6" s="25">
        <v>58.05</v>
      </c>
      <c r="I6" s="25">
        <v>56.975000000000001</v>
      </c>
      <c r="J6" s="25">
        <v>63.95</v>
      </c>
      <c r="K6" s="25">
        <v>60</v>
      </c>
      <c r="L6" s="25">
        <v>64.75</v>
      </c>
      <c r="M6" s="25">
        <v>0</v>
      </c>
      <c r="N6" s="25">
        <v>0</v>
      </c>
      <c r="O6" s="25">
        <v>0</v>
      </c>
      <c r="P6" s="25">
        <v>0</v>
      </c>
      <c r="Q6" s="25">
        <v>0</v>
      </c>
      <c r="R6" s="25">
        <v>0</v>
      </c>
      <c r="S6" s="25">
        <v>0</v>
      </c>
      <c r="T6" s="26">
        <f t="shared" si="0"/>
        <v>428.375</v>
      </c>
      <c r="U6" s="25">
        <v>0</v>
      </c>
      <c r="V6" s="25">
        <v>2</v>
      </c>
      <c r="W6" s="25">
        <v>3</v>
      </c>
      <c r="X6" s="25">
        <v>8</v>
      </c>
      <c r="Y6" s="25">
        <v>6</v>
      </c>
      <c r="Z6" s="25">
        <v>8</v>
      </c>
      <c r="AA6" s="25">
        <v>2</v>
      </c>
      <c r="AB6" s="25">
        <v>0</v>
      </c>
      <c r="AC6" s="25">
        <v>0</v>
      </c>
      <c r="AD6" s="25">
        <v>0</v>
      </c>
      <c r="AE6" s="25">
        <v>0</v>
      </c>
      <c r="AF6" s="25">
        <v>0</v>
      </c>
      <c r="AG6" s="25">
        <v>0</v>
      </c>
      <c r="AH6" s="25">
        <v>0</v>
      </c>
      <c r="AI6" s="25">
        <f t="shared" si="1"/>
        <v>29</v>
      </c>
      <c r="AJ6" s="25">
        <v>0</v>
      </c>
      <c r="AK6" s="25">
        <v>0</v>
      </c>
      <c r="AL6" s="25">
        <v>0</v>
      </c>
      <c r="AM6" s="25">
        <v>2</v>
      </c>
      <c r="AN6" s="25">
        <v>2</v>
      </c>
      <c r="AO6" s="25">
        <v>1</v>
      </c>
      <c r="AP6" s="25">
        <v>3</v>
      </c>
      <c r="AQ6" s="25">
        <v>0</v>
      </c>
      <c r="AR6" s="25">
        <v>0</v>
      </c>
      <c r="AS6" s="1">
        <v>0</v>
      </c>
      <c r="AT6" s="1">
        <v>0</v>
      </c>
      <c r="AU6" s="1">
        <v>0</v>
      </c>
      <c r="AV6" s="1">
        <v>0</v>
      </c>
      <c r="AW6" s="1">
        <v>0</v>
      </c>
      <c r="AX6" s="3">
        <f t="shared" si="2"/>
        <v>8</v>
      </c>
      <c r="AY6" s="1">
        <v>5</v>
      </c>
      <c r="AZ6" s="1">
        <v>10</v>
      </c>
      <c r="BA6" s="1">
        <v>5</v>
      </c>
      <c r="BB6" s="1">
        <v>3.9750000000000001</v>
      </c>
      <c r="BC6" s="1">
        <v>5</v>
      </c>
      <c r="BD6" s="1">
        <v>7</v>
      </c>
      <c r="BE6" s="1">
        <v>4</v>
      </c>
      <c r="BF6" s="1">
        <v>0</v>
      </c>
      <c r="BG6" s="1">
        <v>0</v>
      </c>
      <c r="BH6" s="1">
        <v>0</v>
      </c>
      <c r="BI6" s="1">
        <v>0</v>
      </c>
      <c r="BJ6" s="1">
        <v>0</v>
      </c>
      <c r="BK6" s="1">
        <v>0</v>
      </c>
      <c r="BL6" s="1">
        <v>0</v>
      </c>
      <c r="BM6" s="3">
        <f t="shared" si="3"/>
        <v>39.975000000000001</v>
      </c>
      <c r="BN6" s="1">
        <v>0</v>
      </c>
      <c r="BO6" s="1">
        <v>0</v>
      </c>
      <c r="BP6" s="1">
        <v>0</v>
      </c>
      <c r="BQ6" s="1">
        <v>0</v>
      </c>
      <c r="BR6" s="1">
        <v>0</v>
      </c>
      <c r="BS6" s="1">
        <v>0</v>
      </c>
      <c r="BT6" s="1">
        <v>0</v>
      </c>
      <c r="BU6" s="1">
        <v>0</v>
      </c>
      <c r="BV6" s="1">
        <v>0</v>
      </c>
      <c r="BW6" s="1">
        <v>0</v>
      </c>
      <c r="BX6" s="1">
        <v>0</v>
      </c>
      <c r="BY6" s="1">
        <v>0</v>
      </c>
      <c r="BZ6" s="1">
        <v>0</v>
      </c>
      <c r="CA6" s="1">
        <v>0</v>
      </c>
      <c r="CB6" s="6">
        <f t="shared" si="4"/>
        <v>0</v>
      </c>
      <c r="CC6"/>
    </row>
    <row r="7" spans="1:81" x14ac:dyDescent="0.25">
      <c r="A7" s="1" t="s">
        <v>82</v>
      </c>
      <c r="B7" s="25">
        <f>VLOOKUP(Table1[[#This Row],[SchoolDBN]],Sheet2!$A$1:$E$205,2,FALSE)</f>
        <v>331400860885</v>
      </c>
      <c r="C7" s="25" t="str">
        <f>VLOOKUP(Table1[[#This Row],[SchoolDBN]],Sheet2!$A$1:$E$205,5,FALSE)</f>
        <v>K</v>
      </c>
      <c r="D7" s="1" t="s">
        <v>83</v>
      </c>
      <c r="E7" s="25" t="str">
        <f>VLOOKUP(D7,Sheet2!$A$1:$E$205,4,FALSE)</f>
        <v>DOE</v>
      </c>
      <c r="F7" s="25">
        <v>0</v>
      </c>
      <c r="G7" s="25">
        <v>0</v>
      </c>
      <c r="H7" s="25">
        <v>0</v>
      </c>
      <c r="I7" s="25">
        <v>0</v>
      </c>
      <c r="J7" s="25">
        <v>0</v>
      </c>
      <c r="K7" s="25">
        <v>84.85</v>
      </c>
      <c r="L7" s="25">
        <v>86.95</v>
      </c>
      <c r="M7" s="25">
        <v>84.875</v>
      </c>
      <c r="N7" s="25">
        <v>75</v>
      </c>
      <c r="O7" s="25">
        <v>62</v>
      </c>
      <c r="P7" s="25">
        <v>65.075000000000003</v>
      </c>
      <c r="Q7" s="25">
        <v>42.274999999999999</v>
      </c>
      <c r="R7" s="25">
        <v>40</v>
      </c>
      <c r="S7" s="25">
        <v>0</v>
      </c>
      <c r="T7" s="26">
        <f t="shared" si="0"/>
        <v>541.02499999999998</v>
      </c>
      <c r="U7" s="25">
        <v>0</v>
      </c>
      <c r="V7" s="25">
        <v>0</v>
      </c>
      <c r="W7" s="25">
        <v>0</v>
      </c>
      <c r="X7" s="25">
        <v>0</v>
      </c>
      <c r="Y7" s="25">
        <v>0</v>
      </c>
      <c r="Z7" s="25">
        <v>3</v>
      </c>
      <c r="AA7" s="25">
        <v>2</v>
      </c>
      <c r="AB7" s="25">
        <v>1</v>
      </c>
      <c r="AC7" s="25">
        <v>1</v>
      </c>
      <c r="AD7" s="25">
        <v>0.97499999999999998</v>
      </c>
      <c r="AE7" s="25">
        <v>0</v>
      </c>
      <c r="AF7" s="25">
        <v>0</v>
      </c>
      <c r="AG7" s="25">
        <v>0</v>
      </c>
      <c r="AH7" s="25">
        <v>0</v>
      </c>
      <c r="AI7" s="25">
        <f t="shared" si="1"/>
        <v>7.9749999999999996</v>
      </c>
      <c r="AJ7" s="25">
        <v>0</v>
      </c>
      <c r="AK7" s="25">
        <v>0</v>
      </c>
      <c r="AL7" s="25">
        <v>0</v>
      </c>
      <c r="AM7" s="25">
        <v>0</v>
      </c>
      <c r="AN7" s="25">
        <v>0</v>
      </c>
      <c r="AO7" s="25">
        <v>3</v>
      </c>
      <c r="AP7" s="25">
        <v>8</v>
      </c>
      <c r="AQ7" s="25">
        <v>6</v>
      </c>
      <c r="AR7" s="25">
        <v>9</v>
      </c>
      <c r="AS7" s="1">
        <v>0</v>
      </c>
      <c r="AT7" s="1">
        <v>0</v>
      </c>
      <c r="AU7" s="1">
        <v>0</v>
      </c>
      <c r="AV7" s="1">
        <v>1</v>
      </c>
      <c r="AW7" s="1">
        <v>0</v>
      </c>
      <c r="AX7" s="3">
        <f t="shared" si="2"/>
        <v>27</v>
      </c>
      <c r="AY7" s="1">
        <v>0</v>
      </c>
      <c r="AZ7" s="1">
        <v>0</v>
      </c>
      <c r="BA7" s="1">
        <v>0</v>
      </c>
      <c r="BB7" s="1">
        <v>0</v>
      </c>
      <c r="BC7" s="1">
        <v>0</v>
      </c>
      <c r="BD7" s="1">
        <v>9</v>
      </c>
      <c r="BE7" s="1">
        <v>11</v>
      </c>
      <c r="BF7" s="1">
        <v>10</v>
      </c>
      <c r="BG7" s="1">
        <v>0</v>
      </c>
      <c r="BH7" s="1">
        <v>0</v>
      </c>
      <c r="BI7" s="1">
        <v>0</v>
      </c>
      <c r="BJ7" s="1">
        <v>0</v>
      </c>
      <c r="BK7" s="1">
        <v>0</v>
      </c>
      <c r="BL7" s="1">
        <v>0</v>
      </c>
      <c r="BM7" s="3">
        <f t="shared" si="3"/>
        <v>30</v>
      </c>
      <c r="BN7" s="1">
        <v>0</v>
      </c>
      <c r="BO7" s="1">
        <v>0</v>
      </c>
      <c r="BP7" s="1">
        <v>0</v>
      </c>
      <c r="BQ7" s="1">
        <v>0</v>
      </c>
      <c r="BR7" s="1">
        <v>0</v>
      </c>
      <c r="BS7" s="1">
        <v>0</v>
      </c>
      <c r="BT7" s="1">
        <v>0</v>
      </c>
      <c r="BU7" s="1">
        <v>0</v>
      </c>
      <c r="BV7" s="1">
        <v>0</v>
      </c>
      <c r="BW7" s="1">
        <v>0</v>
      </c>
      <c r="BX7" s="1">
        <v>0</v>
      </c>
      <c r="BY7" s="1">
        <v>0</v>
      </c>
      <c r="BZ7" s="1">
        <v>0</v>
      </c>
      <c r="CA7" s="1">
        <v>0</v>
      </c>
      <c r="CB7" s="6">
        <f t="shared" si="4"/>
        <v>0</v>
      </c>
      <c r="CC7"/>
    </row>
    <row r="8" spans="1:81" x14ac:dyDescent="0.25">
      <c r="A8" s="1" t="s">
        <v>84</v>
      </c>
      <c r="B8" s="25">
        <f>VLOOKUP(Table1[[#This Row],[SchoolDBN]],Sheet2!$A$1:$E$205,2,FALSE)</f>
        <v>331700860879</v>
      </c>
      <c r="C8" s="25" t="str">
        <f>VLOOKUP(Table1[[#This Row],[SchoolDBN]],Sheet2!$A$1:$E$205,5,FALSE)</f>
        <v>K</v>
      </c>
      <c r="D8" s="1" t="s">
        <v>85</v>
      </c>
      <c r="E8" s="25" t="str">
        <f>VLOOKUP(D8,Sheet2!$A$1:$E$205,4,FALSE)</f>
        <v>DOE</v>
      </c>
      <c r="F8" s="25">
        <v>86.757000000000005</v>
      </c>
      <c r="G8" s="25">
        <v>91</v>
      </c>
      <c r="H8" s="25">
        <v>92.878</v>
      </c>
      <c r="I8" s="25">
        <v>92.852999999999994</v>
      </c>
      <c r="J8" s="25">
        <v>90.584000000000003</v>
      </c>
      <c r="K8" s="25">
        <v>107.098</v>
      </c>
      <c r="L8" s="25">
        <v>91.194999999999993</v>
      </c>
      <c r="M8" s="25">
        <v>88.097999999999999</v>
      </c>
      <c r="N8" s="25">
        <v>76</v>
      </c>
      <c r="O8" s="25">
        <v>59</v>
      </c>
      <c r="P8" s="25">
        <v>52.048999999999999</v>
      </c>
      <c r="Q8" s="25">
        <v>41</v>
      </c>
      <c r="R8" s="25">
        <v>35</v>
      </c>
      <c r="S8" s="25">
        <v>0</v>
      </c>
      <c r="T8" s="26">
        <f t="shared" si="0"/>
        <v>1003.5119999999999</v>
      </c>
      <c r="U8" s="25">
        <v>4.9269999999999996</v>
      </c>
      <c r="V8" s="25">
        <v>3</v>
      </c>
      <c r="W8" s="25">
        <v>1</v>
      </c>
      <c r="X8" s="25">
        <v>1</v>
      </c>
      <c r="Y8" s="25">
        <v>2</v>
      </c>
      <c r="Z8" s="25">
        <v>3</v>
      </c>
      <c r="AA8" s="25">
        <v>1</v>
      </c>
      <c r="AB8" s="25">
        <v>1</v>
      </c>
      <c r="AC8" s="25">
        <v>2</v>
      </c>
      <c r="AD8" s="25">
        <v>1</v>
      </c>
      <c r="AE8" s="25">
        <v>0</v>
      </c>
      <c r="AF8" s="25">
        <v>0</v>
      </c>
      <c r="AG8" s="25">
        <v>0</v>
      </c>
      <c r="AH8" s="25">
        <v>0</v>
      </c>
      <c r="AI8" s="25">
        <f t="shared" si="1"/>
        <v>19.927</v>
      </c>
      <c r="AJ8" s="25">
        <v>0</v>
      </c>
      <c r="AK8" s="25">
        <v>0</v>
      </c>
      <c r="AL8" s="25">
        <v>0</v>
      </c>
      <c r="AM8" s="25">
        <v>0</v>
      </c>
      <c r="AN8" s="25">
        <v>0</v>
      </c>
      <c r="AO8" s="25">
        <v>2</v>
      </c>
      <c r="AP8" s="25">
        <v>0</v>
      </c>
      <c r="AQ8" s="25">
        <v>0</v>
      </c>
      <c r="AR8" s="25">
        <v>0</v>
      </c>
      <c r="AS8" s="1">
        <v>5</v>
      </c>
      <c r="AT8" s="1">
        <v>8</v>
      </c>
      <c r="AU8" s="1">
        <v>6</v>
      </c>
      <c r="AV8" s="1">
        <v>6</v>
      </c>
      <c r="AW8" s="1">
        <v>0</v>
      </c>
      <c r="AX8" s="3">
        <f t="shared" si="2"/>
        <v>27</v>
      </c>
      <c r="AY8" s="1">
        <v>9</v>
      </c>
      <c r="AZ8" s="1">
        <v>10</v>
      </c>
      <c r="BA8" s="1">
        <v>6</v>
      </c>
      <c r="BB8" s="1">
        <v>6</v>
      </c>
      <c r="BC8" s="1">
        <v>9</v>
      </c>
      <c r="BD8" s="1">
        <v>12.098000000000001</v>
      </c>
      <c r="BE8" s="1">
        <v>10</v>
      </c>
      <c r="BF8" s="1">
        <v>7</v>
      </c>
      <c r="BG8" s="1">
        <v>4</v>
      </c>
      <c r="BH8" s="1">
        <v>2</v>
      </c>
      <c r="BI8" s="1">
        <v>4</v>
      </c>
      <c r="BJ8" s="1">
        <v>0</v>
      </c>
      <c r="BK8" s="1">
        <v>1</v>
      </c>
      <c r="BL8" s="1">
        <v>0</v>
      </c>
      <c r="BM8" s="3">
        <f t="shared" si="3"/>
        <v>80.097999999999999</v>
      </c>
      <c r="BN8" s="1">
        <v>0</v>
      </c>
      <c r="BO8" s="1">
        <v>0</v>
      </c>
      <c r="BP8" s="1">
        <v>0</v>
      </c>
      <c r="BQ8" s="1">
        <v>0</v>
      </c>
      <c r="BR8" s="1">
        <v>0</v>
      </c>
      <c r="BS8" s="1">
        <v>0</v>
      </c>
      <c r="BT8" s="1">
        <v>0</v>
      </c>
      <c r="BU8" s="1">
        <v>0</v>
      </c>
      <c r="BV8" s="1">
        <v>0</v>
      </c>
      <c r="BW8" s="1">
        <v>0</v>
      </c>
      <c r="BX8" s="1">
        <v>0</v>
      </c>
      <c r="BY8" s="1">
        <v>0</v>
      </c>
      <c r="BZ8" s="1">
        <v>0</v>
      </c>
      <c r="CA8" s="1">
        <v>0</v>
      </c>
      <c r="CB8" s="6">
        <f t="shared" si="4"/>
        <v>0</v>
      </c>
      <c r="CC8"/>
    </row>
    <row r="9" spans="1:81" x14ac:dyDescent="0.25">
      <c r="A9" s="1" t="s">
        <v>86</v>
      </c>
      <c r="B9" s="25">
        <f>VLOOKUP(Table1[[#This Row],[SchoolDBN]],Sheet2!$A$1:$E$205,2,FALSE)</f>
        <v>331700860882</v>
      </c>
      <c r="C9" s="25" t="s">
        <v>498</v>
      </c>
      <c r="D9" s="1" t="s">
        <v>87</v>
      </c>
      <c r="E9" s="25" t="str">
        <f>VLOOKUP(D9,Sheet2!$A$1:$E$205,4,FALSE)</f>
        <v>DOE</v>
      </c>
      <c r="F9" s="25">
        <v>99.075000000000003</v>
      </c>
      <c r="G9" s="25">
        <v>101.15</v>
      </c>
      <c r="H9" s="25">
        <v>99.2</v>
      </c>
      <c r="I9" s="25">
        <v>0.05</v>
      </c>
      <c r="J9" s="25">
        <v>0</v>
      </c>
      <c r="K9" s="25">
        <v>97.474999999999994</v>
      </c>
      <c r="L9" s="25">
        <v>87.2</v>
      </c>
      <c r="M9" s="25">
        <v>88.15</v>
      </c>
      <c r="N9" s="25">
        <v>81.075000000000003</v>
      </c>
      <c r="O9" s="25">
        <v>43.125</v>
      </c>
      <c r="P9" s="25">
        <v>42.024999999999999</v>
      </c>
      <c r="Q9" s="25">
        <v>29.125</v>
      </c>
      <c r="R9" s="25">
        <v>23</v>
      </c>
      <c r="S9" s="25">
        <v>0</v>
      </c>
      <c r="T9" s="26">
        <f t="shared" si="0"/>
        <v>790.65000000000009</v>
      </c>
      <c r="U9" s="25">
        <v>3</v>
      </c>
      <c r="V9" s="25">
        <v>2</v>
      </c>
      <c r="W9" s="25">
        <v>7</v>
      </c>
      <c r="X9" s="25">
        <v>0</v>
      </c>
      <c r="Y9" s="25">
        <v>0</v>
      </c>
      <c r="Z9" s="25">
        <v>3</v>
      </c>
      <c r="AA9" s="25">
        <v>1</v>
      </c>
      <c r="AB9" s="25">
        <v>2</v>
      </c>
      <c r="AC9" s="25">
        <v>2</v>
      </c>
      <c r="AD9" s="25">
        <v>2</v>
      </c>
      <c r="AE9" s="25">
        <v>1</v>
      </c>
      <c r="AF9" s="25">
        <v>1</v>
      </c>
      <c r="AG9" s="25">
        <v>1</v>
      </c>
      <c r="AH9" s="25">
        <v>0</v>
      </c>
      <c r="AI9" s="25">
        <f t="shared" si="1"/>
        <v>25</v>
      </c>
      <c r="AJ9" s="25">
        <v>3</v>
      </c>
      <c r="AK9" s="25">
        <v>0</v>
      </c>
      <c r="AL9" s="25">
        <v>1</v>
      </c>
      <c r="AM9" s="25">
        <v>0</v>
      </c>
      <c r="AN9" s="25">
        <v>0</v>
      </c>
      <c r="AO9" s="25">
        <v>9</v>
      </c>
      <c r="AP9" s="25">
        <v>22</v>
      </c>
      <c r="AQ9" s="25">
        <v>15</v>
      </c>
      <c r="AR9" s="25">
        <v>9</v>
      </c>
      <c r="AS9" s="1">
        <v>5</v>
      </c>
      <c r="AT9" s="1">
        <v>6</v>
      </c>
      <c r="AU9" s="1">
        <v>6</v>
      </c>
      <c r="AV9" s="1">
        <v>5</v>
      </c>
      <c r="AW9" s="1">
        <v>0</v>
      </c>
      <c r="AX9" s="3">
        <f t="shared" si="2"/>
        <v>81</v>
      </c>
      <c r="AY9" s="1">
        <v>9</v>
      </c>
      <c r="AZ9" s="1">
        <v>13</v>
      </c>
      <c r="BA9" s="1">
        <v>5</v>
      </c>
      <c r="BB9" s="1">
        <v>0</v>
      </c>
      <c r="BC9" s="1">
        <v>0</v>
      </c>
      <c r="BD9" s="1">
        <v>4</v>
      </c>
      <c r="BE9" s="1">
        <v>0</v>
      </c>
      <c r="BF9" s="1">
        <v>0</v>
      </c>
      <c r="BG9" s="1">
        <v>0</v>
      </c>
      <c r="BH9" s="1">
        <v>0</v>
      </c>
      <c r="BI9" s="1">
        <v>0</v>
      </c>
      <c r="BJ9" s="1">
        <v>0</v>
      </c>
      <c r="BK9" s="1">
        <v>0</v>
      </c>
      <c r="BL9" s="1">
        <v>0</v>
      </c>
      <c r="BM9" s="3">
        <f t="shared" si="3"/>
        <v>31</v>
      </c>
      <c r="BN9" s="1">
        <v>0</v>
      </c>
      <c r="BO9" s="1">
        <v>0</v>
      </c>
      <c r="BP9" s="1">
        <v>0</v>
      </c>
      <c r="BQ9" s="1">
        <v>0</v>
      </c>
      <c r="BR9" s="1">
        <v>0</v>
      </c>
      <c r="BS9" s="1">
        <v>0</v>
      </c>
      <c r="BT9" s="1">
        <v>0</v>
      </c>
      <c r="BU9" s="1">
        <v>0</v>
      </c>
      <c r="BV9" s="1">
        <v>0</v>
      </c>
      <c r="BW9" s="1">
        <v>0</v>
      </c>
      <c r="BX9" s="1">
        <v>0</v>
      </c>
      <c r="BY9" s="1">
        <v>0</v>
      </c>
      <c r="BZ9" s="1">
        <v>0</v>
      </c>
      <c r="CA9" s="1">
        <v>0</v>
      </c>
      <c r="CB9" s="6">
        <f t="shared" si="4"/>
        <v>0</v>
      </c>
      <c r="CC9"/>
    </row>
    <row r="10" spans="1:81" x14ac:dyDescent="0.25">
      <c r="A10" s="1" t="s">
        <v>88</v>
      </c>
      <c r="B10" s="25">
        <f>VLOOKUP(Table1[[#This Row],[SchoolDBN]],Sheet2!$A$1:$E$205,2,FALSE)</f>
        <v>331900860880</v>
      </c>
      <c r="C10" s="25" t="str">
        <f>VLOOKUP(Table1[[#This Row],[SchoolDBN]],Sheet2!$A$1:$E$205,5,FALSE)</f>
        <v>K</v>
      </c>
      <c r="D10" s="1" t="s">
        <v>89</v>
      </c>
      <c r="E10" s="25" t="str">
        <f>VLOOKUP(D10,Sheet2!$A$1:$E$205,4,FALSE)</f>
        <v>DOE</v>
      </c>
      <c r="F10" s="25">
        <v>90.122</v>
      </c>
      <c r="G10" s="25">
        <v>89</v>
      </c>
      <c r="H10" s="25">
        <v>99.878</v>
      </c>
      <c r="I10" s="25">
        <v>96.927000000000007</v>
      </c>
      <c r="J10" s="25">
        <v>89.194999999999993</v>
      </c>
      <c r="K10" s="25">
        <v>68.146000000000001</v>
      </c>
      <c r="L10" s="25">
        <v>57.024000000000001</v>
      </c>
      <c r="M10" s="25">
        <v>69.097999999999999</v>
      </c>
      <c r="N10" s="25">
        <v>71</v>
      </c>
      <c r="O10" s="25">
        <v>51.829000000000001</v>
      </c>
      <c r="P10" s="25">
        <v>33.927</v>
      </c>
      <c r="Q10" s="25">
        <v>30</v>
      </c>
      <c r="R10" s="25">
        <v>0</v>
      </c>
      <c r="S10" s="25">
        <v>0</v>
      </c>
      <c r="T10" s="26">
        <f t="shared" si="0"/>
        <v>846.14599999999996</v>
      </c>
      <c r="U10" s="25">
        <v>2</v>
      </c>
      <c r="V10" s="25">
        <v>3</v>
      </c>
      <c r="W10" s="25">
        <v>5</v>
      </c>
      <c r="X10" s="25">
        <v>3</v>
      </c>
      <c r="Y10" s="25">
        <v>5</v>
      </c>
      <c r="Z10" s="25">
        <v>1</v>
      </c>
      <c r="AA10" s="25">
        <v>2.4E-2</v>
      </c>
      <c r="AB10" s="25">
        <v>0</v>
      </c>
      <c r="AC10" s="25">
        <v>0</v>
      </c>
      <c r="AD10" s="25">
        <v>0</v>
      </c>
      <c r="AE10" s="25">
        <v>1</v>
      </c>
      <c r="AF10" s="25">
        <v>2</v>
      </c>
      <c r="AG10" s="25">
        <v>0</v>
      </c>
      <c r="AH10" s="25">
        <v>0</v>
      </c>
      <c r="AI10" s="25">
        <f t="shared" si="1"/>
        <v>22.024000000000001</v>
      </c>
      <c r="AJ10" s="25">
        <v>0</v>
      </c>
      <c r="AK10" s="25">
        <v>1</v>
      </c>
      <c r="AL10" s="25">
        <v>1</v>
      </c>
      <c r="AM10" s="25">
        <v>0</v>
      </c>
      <c r="AN10" s="25">
        <v>2</v>
      </c>
      <c r="AO10" s="25">
        <v>3</v>
      </c>
      <c r="AP10" s="25">
        <v>2.8540000000000001</v>
      </c>
      <c r="AQ10" s="25">
        <v>0</v>
      </c>
      <c r="AR10" s="25">
        <v>1</v>
      </c>
      <c r="AS10" s="1">
        <v>3.976</v>
      </c>
      <c r="AT10" s="1">
        <v>2</v>
      </c>
      <c r="AU10" s="1">
        <v>0</v>
      </c>
      <c r="AV10" s="1">
        <v>0</v>
      </c>
      <c r="AW10" s="1">
        <v>0</v>
      </c>
      <c r="AX10" s="3">
        <f t="shared" si="2"/>
        <v>16.829999999999998</v>
      </c>
      <c r="AY10" s="1">
        <v>8</v>
      </c>
      <c r="AZ10" s="1">
        <v>4.976</v>
      </c>
      <c r="BA10" s="1">
        <v>6.9509999999999996</v>
      </c>
      <c r="BB10" s="1">
        <v>5</v>
      </c>
      <c r="BC10" s="1">
        <v>7</v>
      </c>
      <c r="BD10" s="1">
        <v>6.1459999999999999</v>
      </c>
      <c r="BE10" s="1">
        <v>7</v>
      </c>
      <c r="BF10" s="1">
        <v>4</v>
      </c>
      <c r="BG10" s="1">
        <v>3</v>
      </c>
      <c r="BH10" s="1">
        <v>0</v>
      </c>
      <c r="BI10" s="1">
        <v>2</v>
      </c>
      <c r="BJ10" s="1">
        <v>0</v>
      </c>
      <c r="BK10" s="1">
        <v>0</v>
      </c>
      <c r="BL10" s="1">
        <v>0</v>
      </c>
      <c r="BM10" s="3">
        <f t="shared" si="3"/>
        <v>54.073</v>
      </c>
      <c r="BN10" s="1">
        <v>0</v>
      </c>
      <c r="BO10" s="1">
        <v>0</v>
      </c>
      <c r="BP10" s="1">
        <v>0</v>
      </c>
      <c r="BQ10" s="1">
        <v>0</v>
      </c>
      <c r="BR10" s="1">
        <v>0</v>
      </c>
      <c r="BS10" s="1">
        <v>0</v>
      </c>
      <c r="BT10" s="1">
        <v>0</v>
      </c>
      <c r="BU10" s="1">
        <v>0</v>
      </c>
      <c r="BV10" s="1">
        <v>0</v>
      </c>
      <c r="BW10" s="1">
        <v>0</v>
      </c>
      <c r="BX10" s="1">
        <v>0</v>
      </c>
      <c r="BY10" s="1">
        <v>0</v>
      </c>
      <c r="BZ10" s="1">
        <v>0</v>
      </c>
      <c r="CA10" s="1">
        <v>0</v>
      </c>
      <c r="CB10" s="6">
        <f t="shared" si="4"/>
        <v>0</v>
      </c>
      <c r="CC10"/>
    </row>
    <row r="11" spans="1:81" x14ac:dyDescent="0.25">
      <c r="A11" s="1" t="s">
        <v>90</v>
      </c>
      <c r="B11" s="25">
        <f>VLOOKUP(Table1[[#This Row],[SchoolDBN]],Sheet2!$A$1:$E$205,2,FALSE)</f>
        <v>331900860891</v>
      </c>
      <c r="C11" s="25" t="str">
        <f>VLOOKUP(Table1[[#This Row],[SchoolDBN]],Sheet2!$A$1:$E$205,5,FALSE)</f>
        <v>K</v>
      </c>
      <c r="D11" s="1" t="s">
        <v>91</v>
      </c>
      <c r="E11" s="25" t="str">
        <f>VLOOKUP(D11,Sheet2!$A$1:$E$205,4,FALSE)</f>
        <v>SUNY</v>
      </c>
      <c r="F11" s="25">
        <v>0</v>
      </c>
      <c r="G11" s="25">
        <v>0</v>
      </c>
      <c r="H11" s="25">
        <v>0</v>
      </c>
      <c r="I11" s="25">
        <v>0</v>
      </c>
      <c r="J11" s="25">
        <v>0</v>
      </c>
      <c r="K11" s="25">
        <v>0</v>
      </c>
      <c r="L11" s="25">
        <v>0</v>
      </c>
      <c r="M11" s="25">
        <v>0</v>
      </c>
      <c r="N11" s="25">
        <v>0</v>
      </c>
      <c r="O11" s="25">
        <v>82.691999999999993</v>
      </c>
      <c r="P11" s="25">
        <v>90.052000000000007</v>
      </c>
      <c r="Q11" s="25">
        <v>97.025999999999996</v>
      </c>
      <c r="R11" s="25">
        <v>76.974000000000004</v>
      </c>
      <c r="S11" s="25">
        <v>0</v>
      </c>
      <c r="T11" s="26">
        <f t="shared" si="0"/>
        <v>346.74399999999997</v>
      </c>
      <c r="U11" s="25">
        <v>0</v>
      </c>
      <c r="V11" s="25">
        <v>0</v>
      </c>
      <c r="W11" s="25">
        <v>0</v>
      </c>
      <c r="X11" s="25">
        <v>0</v>
      </c>
      <c r="Y11" s="25">
        <v>0</v>
      </c>
      <c r="Z11" s="25">
        <v>0</v>
      </c>
      <c r="AA11" s="25">
        <v>0</v>
      </c>
      <c r="AB11" s="25">
        <v>0</v>
      </c>
      <c r="AC11" s="25">
        <v>0</v>
      </c>
      <c r="AD11" s="25">
        <v>0</v>
      </c>
      <c r="AE11" s="25">
        <v>1</v>
      </c>
      <c r="AF11" s="25">
        <v>1</v>
      </c>
      <c r="AG11" s="25">
        <v>0</v>
      </c>
      <c r="AH11" s="25">
        <v>0</v>
      </c>
      <c r="AI11" s="25">
        <f t="shared" si="1"/>
        <v>2</v>
      </c>
      <c r="AJ11" s="25">
        <v>0</v>
      </c>
      <c r="AK11" s="25">
        <v>0</v>
      </c>
      <c r="AL11" s="25">
        <v>0</v>
      </c>
      <c r="AM11" s="25">
        <v>0</v>
      </c>
      <c r="AN11" s="25">
        <v>0</v>
      </c>
      <c r="AO11" s="25">
        <v>0</v>
      </c>
      <c r="AP11" s="25">
        <v>0</v>
      </c>
      <c r="AQ11" s="25">
        <v>0</v>
      </c>
      <c r="AR11" s="25">
        <v>0</v>
      </c>
      <c r="AS11" s="1">
        <v>5.9489999999999998</v>
      </c>
      <c r="AT11" s="1">
        <v>4</v>
      </c>
      <c r="AU11" s="1">
        <v>7</v>
      </c>
      <c r="AV11" s="1">
        <v>9</v>
      </c>
      <c r="AW11" s="1">
        <v>0</v>
      </c>
      <c r="AX11" s="3">
        <f t="shared" si="2"/>
        <v>25.948999999999998</v>
      </c>
      <c r="AY11" s="1">
        <v>0</v>
      </c>
      <c r="AZ11" s="1">
        <v>0</v>
      </c>
      <c r="BA11" s="1">
        <v>0</v>
      </c>
      <c r="BB11" s="1">
        <v>0</v>
      </c>
      <c r="BC11" s="1">
        <v>0</v>
      </c>
      <c r="BD11" s="1">
        <v>0</v>
      </c>
      <c r="BE11" s="1">
        <v>0</v>
      </c>
      <c r="BF11" s="1">
        <v>0</v>
      </c>
      <c r="BG11" s="1">
        <v>0</v>
      </c>
      <c r="BH11" s="1">
        <v>3</v>
      </c>
      <c r="BI11" s="1">
        <v>0</v>
      </c>
      <c r="BJ11" s="1">
        <v>0</v>
      </c>
      <c r="BK11" s="1">
        <v>0</v>
      </c>
      <c r="BL11" s="1">
        <v>0</v>
      </c>
      <c r="BM11" s="3">
        <f t="shared" si="3"/>
        <v>3</v>
      </c>
      <c r="BN11" s="1">
        <v>0</v>
      </c>
      <c r="BO11" s="1">
        <v>0</v>
      </c>
      <c r="BP11" s="1">
        <v>0</v>
      </c>
      <c r="BQ11" s="1">
        <v>0</v>
      </c>
      <c r="BR11" s="1">
        <v>0</v>
      </c>
      <c r="BS11" s="1">
        <v>0</v>
      </c>
      <c r="BT11" s="1">
        <v>0</v>
      </c>
      <c r="BU11" s="1">
        <v>0</v>
      </c>
      <c r="BV11" s="1">
        <v>0</v>
      </c>
      <c r="BW11" s="1">
        <v>0</v>
      </c>
      <c r="BX11" s="1">
        <v>0</v>
      </c>
      <c r="BY11" s="1">
        <v>0</v>
      </c>
      <c r="BZ11" s="1">
        <v>0</v>
      </c>
      <c r="CA11" s="1">
        <v>0</v>
      </c>
      <c r="CB11" s="6">
        <f t="shared" si="4"/>
        <v>0</v>
      </c>
      <c r="CC11"/>
    </row>
    <row r="12" spans="1:81" x14ac:dyDescent="0.25">
      <c r="A12" s="1" t="s">
        <v>92</v>
      </c>
      <c r="B12" s="25">
        <f>VLOOKUP(Table1[[#This Row],[SchoolDBN]],Sheet2!$A$1:$E$205,2,FALSE)</f>
        <v>331600861003</v>
      </c>
      <c r="C12" s="25" t="str">
        <f>VLOOKUP(Table1[[#This Row],[SchoolDBN]],Sheet2!$A$1:$E$205,5,FALSE)</f>
        <v>K</v>
      </c>
      <c r="D12" s="1" t="s">
        <v>93</v>
      </c>
      <c r="E12" s="25" t="str">
        <f>VLOOKUP(D12,Sheet2!$A$1:$E$205,4,FALSE)</f>
        <v>SED</v>
      </c>
      <c r="F12" s="25">
        <v>0</v>
      </c>
      <c r="G12" s="25">
        <v>0</v>
      </c>
      <c r="H12" s="25">
        <v>0</v>
      </c>
      <c r="I12" s="25">
        <v>0</v>
      </c>
      <c r="J12" s="25">
        <v>0</v>
      </c>
      <c r="K12" s="25">
        <v>0</v>
      </c>
      <c r="L12" s="25">
        <v>94</v>
      </c>
      <c r="M12" s="25">
        <v>103.825</v>
      </c>
      <c r="N12" s="25">
        <v>103.55</v>
      </c>
      <c r="O12" s="25">
        <v>0</v>
      </c>
      <c r="P12" s="25">
        <v>0</v>
      </c>
      <c r="Q12" s="25">
        <v>0</v>
      </c>
      <c r="R12" s="25">
        <v>0</v>
      </c>
      <c r="S12" s="25">
        <v>0</v>
      </c>
      <c r="T12" s="26">
        <f t="shared" si="0"/>
        <v>301.375</v>
      </c>
      <c r="U12" s="25">
        <v>0</v>
      </c>
      <c r="V12" s="25">
        <v>0</v>
      </c>
      <c r="W12" s="25">
        <v>0</v>
      </c>
      <c r="X12" s="25">
        <v>0</v>
      </c>
      <c r="Y12" s="25">
        <v>0</v>
      </c>
      <c r="Z12" s="25">
        <v>0</v>
      </c>
      <c r="AA12" s="25">
        <v>1.95</v>
      </c>
      <c r="AB12" s="25">
        <v>1.95</v>
      </c>
      <c r="AC12" s="25">
        <v>0</v>
      </c>
      <c r="AD12" s="25">
        <v>0</v>
      </c>
      <c r="AE12" s="25">
        <v>0</v>
      </c>
      <c r="AF12" s="25">
        <v>0</v>
      </c>
      <c r="AG12" s="25">
        <v>0</v>
      </c>
      <c r="AH12" s="25">
        <v>0</v>
      </c>
      <c r="AI12" s="25">
        <f t="shared" si="1"/>
        <v>3.9</v>
      </c>
      <c r="AJ12" s="25">
        <v>0</v>
      </c>
      <c r="AK12" s="25">
        <v>0</v>
      </c>
      <c r="AL12" s="25">
        <v>0</v>
      </c>
      <c r="AM12" s="25">
        <v>0</v>
      </c>
      <c r="AN12" s="25">
        <v>0</v>
      </c>
      <c r="AO12" s="25">
        <v>0</v>
      </c>
      <c r="AP12" s="25">
        <v>18.899999999999999</v>
      </c>
      <c r="AQ12" s="25">
        <v>7.9749999999999996</v>
      </c>
      <c r="AR12" s="25">
        <v>2</v>
      </c>
      <c r="AS12" s="1">
        <v>0</v>
      </c>
      <c r="AT12" s="1">
        <v>0</v>
      </c>
      <c r="AU12" s="1">
        <v>0</v>
      </c>
      <c r="AV12" s="1">
        <v>0</v>
      </c>
      <c r="AW12" s="1">
        <v>0</v>
      </c>
      <c r="AX12" s="3">
        <f t="shared" si="2"/>
        <v>28.875</v>
      </c>
      <c r="AY12" s="1">
        <v>0</v>
      </c>
      <c r="AZ12" s="1">
        <v>0</v>
      </c>
      <c r="BA12" s="1">
        <v>0</v>
      </c>
      <c r="BB12" s="1">
        <v>0</v>
      </c>
      <c r="BC12" s="1">
        <v>0</v>
      </c>
      <c r="BD12" s="1">
        <v>0</v>
      </c>
      <c r="BE12" s="1">
        <v>6.95</v>
      </c>
      <c r="BF12" s="1">
        <v>18.975000000000001</v>
      </c>
      <c r="BG12" s="1">
        <v>20</v>
      </c>
      <c r="BH12" s="1">
        <v>0</v>
      </c>
      <c r="BI12" s="1">
        <v>0</v>
      </c>
      <c r="BJ12" s="1">
        <v>0</v>
      </c>
      <c r="BK12" s="1">
        <v>0</v>
      </c>
      <c r="BL12" s="1">
        <v>0</v>
      </c>
      <c r="BM12" s="3">
        <f t="shared" si="3"/>
        <v>45.924999999999997</v>
      </c>
      <c r="BN12" s="1">
        <v>0</v>
      </c>
      <c r="BO12" s="1">
        <v>0</v>
      </c>
      <c r="BP12" s="1">
        <v>0</v>
      </c>
      <c r="BQ12" s="1">
        <v>0</v>
      </c>
      <c r="BR12" s="1">
        <v>0</v>
      </c>
      <c r="BS12" s="1">
        <v>0</v>
      </c>
      <c r="BT12" s="1">
        <v>0</v>
      </c>
      <c r="BU12" s="1">
        <v>0</v>
      </c>
      <c r="BV12" s="1">
        <v>0</v>
      </c>
      <c r="BW12" s="1">
        <v>0</v>
      </c>
      <c r="BX12" s="1">
        <v>0</v>
      </c>
      <c r="BY12" s="1">
        <v>0</v>
      </c>
      <c r="BZ12" s="1">
        <v>0</v>
      </c>
      <c r="CA12" s="1">
        <v>0</v>
      </c>
      <c r="CB12" s="6">
        <f t="shared" si="4"/>
        <v>0</v>
      </c>
      <c r="CC12"/>
    </row>
    <row r="13" spans="1:81" x14ac:dyDescent="0.25">
      <c r="A13" s="1" t="s">
        <v>94</v>
      </c>
      <c r="B13" s="25">
        <f>VLOOKUP(Table1[[#This Row],[SchoolDBN]],Sheet2!$A$1:$E$205,2,FALSE)</f>
        <v>331500860878</v>
      </c>
      <c r="C13" s="25" t="str">
        <f>VLOOKUP(Table1[[#This Row],[SchoolDBN]],Sheet2!$A$1:$E$205,5,FALSE)</f>
        <v>K</v>
      </c>
      <c r="D13" s="1" t="s">
        <v>95</v>
      </c>
      <c r="E13" s="25" t="str">
        <f>VLOOKUP(D13,Sheet2!$A$1:$E$205,4,FALSE)</f>
        <v>DOE</v>
      </c>
      <c r="F13" s="25">
        <v>57.024999999999999</v>
      </c>
      <c r="G13" s="25">
        <v>54.1</v>
      </c>
      <c r="H13" s="25">
        <v>54.075000000000003</v>
      </c>
      <c r="I13" s="25">
        <v>53.024999999999999</v>
      </c>
      <c r="J13" s="25">
        <v>50.075000000000003</v>
      </c>
      <c r="K13" s="25">
        <v>58</v>
      </c>
      <c r="L13" s="25">
        <v>51.05</v>
      </c>
      <c r="M13" s="25">
        <v>46.05</v>
      </c>
      <c r="N13" s="25">
        <v>54.05</v>
      </c>
      <c r="O13" s="25">
        <v>0</v>
      </c>
      <c r="P13" s="25">
        <v>0</v>
      </c>
      <c r="Q13" s="25">
        <v>0</v>
      </c>
      <c r="R13" s="25">
        <v>0</v>
      </c>
      <c r="S13" s="25">
        <v>0</v>
      </c>
      <c r="T13" s="26">
        <f t="shared" si="0"/>
        <v>477.45000000000005</v>
      </c>
      <c r="U13" s="25">
        <v>3</v>
      </c>
      <c r="V13" s="25">
        <v>0</v>
      </c>
      <c r="W13" s="25">
        <v>2</v>
      </c>
      <c r="X13" s="25">
        <v>3</v>
      </c>
      <c r="Y13" s="25">
        <v>0</v>
      </c>
      <c r="Z13" s="25">
        <v>3</v>
      </c>
      <c r="AA13" s="25">
        <v>0</v>
      </c>
      <c r="AB13" s="25">
        <v>2</v>
      </c>
      <c r="AC13" s="25">
        <v>5</v>
      </c>
      <c r="AD13" s="25">
        <v>0</v>
      </c>
      <c r="AE13" s="25">
        <v>0</v>
      </c>
      <c r="AF13" s="25">
        <v>0</v>
      </c>
      <c r="AG13" s="25">
        <v>0</v>
      </c>
      <c r="AH13" s="25">
        <v>0</v>
      </c>
      <c r="AI13" s="25">
        <f t="shared" si="1"/>
        <v>18</v>
      </c>
      <c r="AJ13" s="25">
        <v>2</v>
      </c>
      <c r="AK13" s="25">
        <v>4</v>
      </c>
      <c r="AL13" s="25">
        <v>0</v>
      </c>
      <c r="AM13" s="25">
        <v>2</v>
      </c>
      <c r="AN13" s="25">
        <v>6</v>
      </c>
      <c r="AO13" s="25">
        <v>3</v>
      </c>
      <c r="AP13" s="25">
        <v>0</v>
      </c>
      <c r="AQ13" s="25">
        <v>1</v>
      </c>
      <c r="AR13" s="25">
        <v>3</v>
      </c>
      <c r="AS13" s="1">
        <v>0</v>
      </c>
      <c r="AT13" s="1">
        <v>0</v>
      </c>
      <c r="AU13" s="1">
        <v>0</v>
      </c>
      <c r="AV13" s="1">
        <v>0</v>
      </c>
      <c r="AW13" s="1">
        <v>0</v>
      </c>
      <c r="AX13" s="3">
        <f t="shared" si="2"/>
        <v>21</v>
      </c>
      <c r="AY13" s="1">
        <v>0</v>
      </c>
      <c r="AZ13" s="1">
        <v>0</v>
      </c>
      <c r="BA13" s="1">
        <v>0</v>
      </c>
      <c r="BB13" s="1">
        <v>0</v>
      </c>
      <c r="BC13" s="1">
        <v>0</v>
      </c>
      <c r="BD13" s="1">
        <v>0</v>
      </c>
      <c r="BE13" s="1">
        <v>0</v>
      </c>
      <c r="BF13" s="1">
        <v>0</v>
      </c>
      <c r="BG13" s="1">
        <v>0</v>
      </c>
      <c r="BH13" s="1">
        <v>0</v>
      </c>
      <c r="BI13" s="1">
        <v>0</v>
      </c>
      <c r="BJ13" s="1">
        <v>0</v>
      </c>
      <c r="BK13" s="1">
        <v>0</v>
      </c>
      <c r="BL13" s="1">
        <v>0</v>
      </c>
      <c r="BM13" s="3">
        <f t="shared" si="3"/>
        <v>0</v>
      </c>
      <c r="BN13" s="1">
        <v>0</v>
      </c>
      <c r="BO13" s="1">
        <v>0</v>
      </c>
      <c r="BP13" s="1">
        <v>0</v>
      </c>
      <c r="BQ13" s="1">
        <v>0</v>
      </c>
      <c r="BR13" s="1">
        <v>0</v>
      </c>
      <c r="BS13" s="1">
        <v>0</v>
      </c>
      <c r="BT13" s="1">
        <v>0</v>
      </c>
      <c r="BU13" s="1">
        <v>0</v>
      </c>
      <c r="BV13" s="1">
        <v>0</v>
      </c>
      <c r="BW13" s="1">
        <v>0</v>
      </c>
      <c r="BX13" s="1">
        <v>0</v>
      </c>
      <c r="BY13" s="1">
        <v>0</v>
      </c>
      <c r="BZ13" s="1">
        <v>0</v>
      </c>
      <c r="CA13" s="1">
        <v>0</v>
      </c>
      <c r="CB13" s="6">
        <f t="shared" si="4"/>
        <v>0</v>
      </c>
      <c r="CC13"/>
    </row>
    <row r="14" spans="1:81" x14ac:dyDescent="0.25">
      <c r="A14" s="1" t="s">
        <v>96</v>
      </c>
      <c r="B14" s="25">
        <f>VLOOKUP(Table1[[#This Row],[SchoolDBN]],Sheet2!$A$1:$E$205,2,FALSE)</f>
        <v>331400861007</v>
      </c>
      <c r="C14" s="25" t="str">
        <f>VLOOKUP(Table1[[#This Row],[SchoolDBN]],Sheet2!$A$1:$E$205,5,FALSE)</f>
        <v>K</v>
      </c>
      <c r="D14" s="1" t="s">
        <v>97</v>
      </c>
      <c r="E14" s="25" t="str">
        <f>VLOOKUP(D14,Sheet2!$A$1:$E$205,4,FALSE)</f>
        <v>SUNY</v>
      </c>
      <c r="F14" s="25">
        <v>86.224999999999994</v>
      </c>
      <c r="G14" s="25">
        <v>77.95</v>
      </c>
      <c r="H14" s="25">
        <v>94.325000000000003</v>
      </c>
      <c r="I14" s="25">
        <v>76.924999999999997</v>
      </c>
      <c r="J14" s="25">
        <v>76.150000000000006</v>
      </c>
      <c r="K14" s="25">
        <v>58.1</v>
      </c>
      <c r="L14" s="25">
        <v>0</v>
      </c>
      <c r="M14" s="25">
        <v>0</v>
      </c>
      <c r="N14" s="25">
        <v>0</v>
      </c>
      <c r="O14" s="25">
        <v>0</v>
      </c>
      <c r="P14" s="25">
        <v>0</v>
      </c>
      <c r="Q14" s="25">
        <v>0</v>
      </c>
      <c r="R14" s="25">
        <v>0</v>
      </c>
      <c r="S14" s="25">
        <v>0</v>
      </c>
      <c r="T14" s="26">
        <f t="shared" si="0"/>
        <v>469.67500000000007</v>
      </c>
      <c r="U14" s="25">
        <v>3.9</v>
      </c>
      <c r="V14" s="25">
        <v>2.9249999999999998</v>
      </c>
      <c r="W14" s="25">
        <v>3.3250000000000002</v>
      </c>
      <c r="X14" s="25">
        <v>2.9249999999999998</v>
      </c>
      <c r="Y14" s="25">
        <v>0</v>
      </c>
      <c r="Z14" s="25">
        <v>0</v>
      </c>
      <c r="AA14" s="25">
        <v>0</v>
      </c>
      <c r="AB14" s="25">
        <v>0</v>
      </c>
      <c r="AC14" s="25">
        <v>0</v>
      </c>
      <c r="AD14" s="25">
        <v>0</v>
      </c>
      <c r="AE14" s="25">
        <v>0</v>
      </c>
      <c r="AF14" s="25">
        <v>0</v>
      </c>
      <c r="AG14" s="25">
        <v>0</v>
      </c>
      <c r="AH14" s="25">
        <v>0</v>
      </c>
      <c r="AI14" s="25">
        <f t="shared" si="1"/>
        <v>13.074999999999999</v>
      </c>
      <c r="AJ14" s="25">
        <v>0.97499999999999998</v>
      </c>
      <c r="AK14" s="25">
        <v>1.95</v>
      </c>
      <c r="AL14" s="25">
        <v>1</v>
      </c>
      <c r="AM14" s="25">
        <v>1.95</v>
      </c>
      <c r="AN14" s="25">
        <v>1.9750000000000001</v>
      </c>
      <c r="AO14" s="25">
        <v>0.97499999999999998</v>
      </c>
      <c r="AP14" s="25">
        <v>0</v>
      </c>
      <c r="AQ14" s="25">
        <v>0</v>
      </c>
      <c r="AR14" s="25">
        <v>0</v>
      </c>
      <c r="AS14" s="1">
        <v>0</v>
      </c>
      <c r="AT14" s="1">
        <v>0</v>
      </c>
      <c r="AU14" s="1">
        <v>0</v>
      </c>
      <c r="AV14" s="1">
        <v>0</v>
      </c>
      <c r="AW14" s="1">
        <v>0</v>
      </c>
      <c r="AX14" s="3">
        <f t="shared" si="2"/>
        <v>8.8249999999999993</v>
      </c>
      <c r="AY14" s="1">
        <v>0</v>
      </c>
      <c r="AZ14" s="1">
        <v>5</v>
      </c>
      <c r="BA14" s="1">
        <v>4</v>
      </c>
      <c r="BB14" s="1">
        <v>3</v>
      </c>
      <c r="BC14" s="1">
        <v>3</v>
      </c>
      <c r="BD14" s="1">
        <v>0</v>
      </c>
      <c r="BE14" s="1">
        <v>0</v>
      </c>
      <c r="BF14" s="1">
        <v>0</v>
      </c>
      <c r="BG14" s="1">
        <v>0</v>
      </c>
      <c r="BH14" s="1">
        <v>0</v>
      </c>
      <c r="BI14" s="1">
        <v>0</v>
      </c>
      <c r="BJ14" s="1">
        <v>0</v>
      </c>
      <c r="BK14" s="1">
        <v>0</v>
      </c>
      <c r="BL14" s="1">
        <v>0</v>
      </c>
      <c r="BM14" s="3">
        <f t="shared" si="3"/>
        <v>15</v>
      </c>
      <c r="BN14" s="1">
        <v>0</v>
      </c>
      <c r="BO14" s="1">
        <v>0</v>
      </c>
      <c r="BP14" s="1">
        <v>0</v>
      </c>
      <c r="BQ14" s="1">
        <v>0</v>
      </c>
      <c r="BR14" s="1">
        <v>0</v>
      </c>
      <c r="BS14" s="1">
        <v>0</v>
      </c>
      <c r="BT14" s="1">
        <v>0</v>
      </c>
      <c r="BU14" s="1">
        <v>0</v>
      </c>
      <c r="BV14" s="1">
        <v>0</v>
      </c>
      <c r="BW14" s="1">
        <v>0</v>
      </c>
      <c r="BX14" s="1">
        <v>0</v>
      </c>
      <c r="BY14" s="1">
        <v>0</v>
      </c>
      <c r="BZ14" s="1">
        <v>0</v>
      </c>
      <c r="CA14" s="1">
        <v>0</v>
      </c>
      <c r="CB14" s="6">
        <f t="shared" si="4"/>
        <v>0</v>
      </c>
      <c r="CC14"/>
    </row>
    <row r="15" spans="1:81" x14ac:dyDescent="0.25">
      <c r="A15" s="1" t="s">
        <v>98</v>
      </c>
      <c r="B15" s="25">
        <f>VLOOKUP(Table1[[#This Row],[SchoolDBN]],Sheet2!$A$1:$E$205,2,FALSE)</f>
        <v>331800860702</v>
      </c>
      <c r="C15" s="25" t="str">
        <f>VLOOKUP(Table1[[#This Row],[SchoolDBN]],Sheet2!$A$1:$E$205,5,FALSE)</f>
        <v>K</v>
      </c>
      <c r="D15" s="1" t="s">
        <v>99</v>
      </c>
      <c r="E15" s="25" t="str">
        <f>VLOOKUP(D15,Sheet2!$A$1:$E$205,4,FALSE)</f>
        <v>SUNY</v>
      </c>
      <c r="F15" s="25">
        <v>52.9</v>
      </c>
      <c r="G15" s="25">
        <v>61.8</v>
      </c>
      <c r="H15" s="25">
        <v>62.825000000000003</v>
      </c>
      <c r="I15" s="25">
        <v>59.975000000000001</v>
      </c>
      <c r="J15" s="25">
        <v>61.7</v>
      </c>
      <c r="K15" s="25">
        <v>61.8</v>
      </c>
      <c r="L15" s="25">
        <v>65</v>
      </c>
      <c r="M15" s="25">
        <v>58</v>
      </c>
      <c r="N15" s="25">
        <v>0</v>
      </c>
      <c r="O15" s="25">
        <v>0</v>
      </c>
      <c r="P15" s="25">
        <v>0</v>
      </c>
      <c r="Q15" s="25">
        <v>0</v>
      </c>
      <c r="R15" s="25">
        <v>0</v>
      </c>
      <c r="S15" s="25">
        <v>0</v>
      </c>
      <c r="T15" s="26">
        <f t="shared" si="0"/>
        <v>484</v>
      </c>
      <c r="U15" s="25">
        <v>6</v>
      </c>
      <c r="V15" s="25">
        <v>1</v>
      </c>
      <c r="W15" s="25">
        <v>7</v>
      </c>
      <c r="X15" s="25">
        <v>4</v>
      </c>
      <c r="Y15" s="25">
        <v>5</v>
      </c>
      <c r="Z15" s="25">
        <v>3</v>
      </c>
      <c r="AA15" s="25">
        <v>4</v>
      </c>
      <c r="AB15" s="25">
        <v>1</v>
      </c>
      <c r="AC15" s="25">
        <v>0</v>
      </c>
      <c r="AD15" s="25">
        <v>0</v>
      </c>
      <c r="AE15" s="25">
        <v>0</v>
      </c>
      <c r="AF15" s="25">
        <v>0</v>
      </c>
      <c r="AG15" s="25">
        <v>0</v>
      </c>
      <c r="AH15" s="25">
        <v>0</v>
      </c>
      <c r="AI15" s="25">
        <f t="shared" si="1"/>
        <v>31</v>
      </c>
      <c r="AJ15" s="25">
        <v>0</v>
      </c>
      <c r="AK15" s="25">
        <v>1</v>
      </c>
      <c r="AL15" s="25">
        <v>1</v>
      </c>
      <c r="AM15" s="25">
        <v>1</v>
      </c>
      <c r="AN15" s="25">
        <v>0</v>
      </c>
      <c r="AO15" s="25">
        <v>2</v>
      </c>
      <c r="AP15" s="25">
        <v>8</v>
      </c>
      <c r="AQ15" s="25">
        <v>1</v>
      </c>
      <c r="AR15" s="25">
        <v>0</v>
      </c>
      <c r="AS15" s="1">
        <v>0</v>
      </c>
      <c r="AT15" s="1">
        <v>0</v>
      </c>
      <c r="AU15" s="1">
        <v>0</v>
      </c>
      <c r="AV15" s="1">
        <v>0</v>
      </c>
      <c r="AW15" s="1">
        <v>0</v>
      </c>
      <c r="AX15" s="3">
        <f t="shared" si="2"/>
        <v>14</v>
      </c>
      <c r="AY15" s="1">
        <v>4</v>
      </c>
      <c r="AZ15" s="1">
        <v>3</v>
      </c>
      <c r="BA15" s="1">
        <v>3</v>
      </c>
      <c r="BB15" s="1">
        <v>6</v>
      </c>
      <c r="BC15" s="1">
        <v>6</v>
      </c>
      <c r="BD15" s="1">
        <v>9</v>
      </c>
      <c r="BE15" s="1">
        <v>14</v>
      </c>
      <c r="BF15" s="1">
        <v>4</v>
      </c>
      <c r="BG15" s="1">
        <v>0</v>
      </c>
      <c r="BH15" s="1">
        <v>0</v>
      </c>
      <c r="BI15" s="1">
        <v>0</v>
      </c>
      <c r="BJ15" s="1">
        <v>0</v>
      </c>
      <c r="BK15" s="1">
        <v>0</v>
      </c>
      <c r="BL15" s="1">
        <v>0</v>
      </c>
      <c r="BM15" s="3">
        <f t="shared" si="3"/>
        <v>49</v>
      </c>
      <c r="BN15" s="1">
        <v>0</v>
      </c>
      <c r="BO15" s="1">
        <v>0</v>
      </c>
      <c r="BP15" s="1">
        <v>0</v>
      </c>
      <c r="BQ15" s="1">
        <v>0</v>
      </c>
      <c r="BR15" s="1">
        <v>0</v>
      </c>
      <c r="BS15" s="1">
        <v>0</v>
      </c>
      <c r="BT15" s="1">
        <v>0</v>
      </c>
      <c r="BU15" s="1">
        <v>0</v>
      </c>
      <c r="BV15" s="1">
        <v>0</v>
      </c>
      <c r="BW15" s="1">
        <v>0</v>
      </c>
      <c r="BX15" s="1">
        <v>0</v>
      </c>
      <c r="BY15" s="1">
        <v>0</v>
      </c>
      <c r="BZ15" s="1">
        <v>0</v>
      </c>
      <c r="CA15" s="1">
        <v>0</v>
      </c>
      <c r="CB15" s="6">
        <f t="shared" si="4"/>
        <v>0</v>
      </c>
      <c r="CC15"/>
    </row>
    <row r="16" spans="1:81" x14ac:dyDescent="0.25">
      <c r="A16" s="1" t="s">
        <v>100</v>
      </c>
      <c r="B16" s="25">
        <f>VLOOKUP(Table1[[#This Row],[SchoolDBN]],Sheet2!$A$1:$E$205,2,FALSE)</f>
        <v>331900860997</v>
      </c>
      <c r="C16" s="25" t="str">
        <f>VLOOKUP(Table1[[#This Row],[SchoolDBN]],Sheet2!$A$1:$E$205,5,FALSE)</f>
        <v>K</v>
      </c>
      <c r="D16" s="1" t="s">
        <v>101</v>
      </c>
      <c r="E16" s="25" t="str">
        <f>VLOOKUP(D16,Sheet2!$A$1:$E$205,4,FALSE)</f>
        <v>SUNY</v>
      </c>
      <c r="F16" s="25">
        <v>0</v>
      </c>
      <c r="G16" s="25">
        <v>0</v>
      </c>
      <c r="H16" s="25">
        <v>0</v>
      </c>
      <c r="I16" s="25">
        <v>0</v>
      </c>
      <c r="J16" s="25">
        <v>0</v>
      </c>
      <c r="K16" s="25">
        <v>29.125</v>
      </c>
      <c r="L16" s="25">
        <v>96.075000000000003</v>
      </c>
      <c r="M16" s="25">
        <v>78.150000000000006</v>
      </c>
      <c r="N16" s="25">
        <v>102.05</v>
      </c>
      <c r="O16" s="25">
        <v>0</v>
      </c>
      <c r="P16" s="25">
        <v>0</v>
      </c>
      <c r="Q16" s="25">
        <v>0</v>
      </c>
      <c r="R16" s="25">
        <v>0</v>
      </c>
      <c r="S16" s="25">
        <v>0</v>
      </c>
      <c r="T16" s="26">
        <f t="shared" si="0"/>
        <v>305.40000000000003</v>
      </c>
      <c r="U16" s="25">
        <v>0</v>
      </c>
      <c r="V16" s="25">
        <v>0</v>
      </c>
      <c r="W16" s="25">
        <v>0</v>
      </c>
      <c r="X16" s="25">
        <v>0</v>
      </c>
      <c r="Y16" s="25">
        <v>0</v>
      </c>
      <c r="Z16" s="25">
        <v>4</v>
      </c>
      <c r="AA16" s="25">
        <v>0</v>
      </c>
      <c r="AB16" s="25">
        <v>0</v>
      </c>
      <c r="AC16" s="25">
        <v>1</v>
      </c>
      <c r="AD16" s="25">
        <v>0</v>
      </c>
      <c r="AE16" s="25">
        <v>0</v>
      </c>
      <c r="AF16" s="25">
        <v>0</v>
      </c>
      <c r="AG16" s="25">
        <v>0</v>
      </c>
      <c r="AH16" s="25">
        <v>0</v>
      </c>
      <c r="AI16" s="25">
        <f t="shared" si="1"/>
        <v>5</v>
      </c>
      <c r="AJ16" s="25">
        <v>0</v>
      </c>
      <c r="AK16" s="25">
        <v>0</v>
      </c>
      <c r="AL16" s="25">
        <v>0</v>
      </c>
      <c r="AM16" s="25">
        <v>0</v>
      </c>
      <c r="AN16" s="25">
        <v>0</v>
      </c>
      <c r="AO16" s="25">
        <v>3</v>
      </c>
      <c r="AP16" s="25">
        <v>11</v>
      </c>
      <c r="AQ16" s="25">
        <v>3</v>
      </c>
      <c r="AR16" s="25">
        <v>5</v>
      </c>
      <c r="AS16" s="1">
        <v>0</v>
      </c>
      <c r="AT16" s="1">
        <v>0</v>
      </c>
      <c r="AU16" s="1">
        <v>0</v>
      </c>
      <c r="AV16" s="1">
        <v>0</v>
      </c>
      <c r="AW16" s="1">
        <v>0</v>
      </c>
      <c r="AX16" s="3">
        <f t="shared" si="2"/>
        <v>22</v>
      </c>
      <c r="AY16" s="1">
        <v>0</v>
      </c>
      <c r="AZ16" s="1">
        <v>0</v>
      </c>
      <c r="BA16" s="1">
        <v>0</v>
      </c>
      <c r="BB16" s="1">
        <v>0</v>
      </c>
      <c r="BC16" s="1">
        <v>0</v>
      </c>
      <c r="BD16" s="1">
        <v>2</v>
      </c>
      <c r="BE16" s="1">
        <v>5</v>
      </c>
      <c r="BF16" s="1">
        <v>4</v>
      </c>
      <c r="BG16" s="1">
        <v>4</v>
      </c>
      <c r="BH16" s="1">
        <v>0</v>
      </c>
      <c r="BI16" s="1">
        <v>0</v>
      </c>
      <c r="BJ16" s="1">
        <v>0</v>
      </c>
      <c r="BK16" s="1">
        <v>0</v>
      </c>
      <c r="BL16" s="1">
        <v>0</v>
      </c>
      <c r="BM16" s="3">
        <f t="shared" si="3"/>
        <v>15</v>
      </c>
      <c r="BN16" s="1">
        <v>0</v>
      </c>
      <c r="BO16" s="1">
        <v>0</v>
      </c>
      <c r="BP16" s="1">
        <v>0</v>
      </c>
      <c r="BQ16" s="1">
        <v>0</v>
      </c>
      <c r="BR16" s="1">
        <v>0</v>
      </c>
      <c r="BS16" s="1">
        <v>0</v>
      </c>
      <c r="BT16" s="1">
        <v>0</v>
      </c>
      <c r="BU16" s="1">
        <v>0</v>
      </c>
      <c r="BV16" s="1">
        <v>0</v>
      </c>
      <c r="BW16" s="1">
        <v>0</v>
      </c>
      <c r="BX16" s="1">
        <v>0</v>
      </c>
      <c r="BY16" s="1">
        <v>0</v>
      </c>
      <c r="BZ16" s="1">
        <v>0</v>
      </c>
      <c r="CA16" s="1">
        <v>0</v>
      </c>
      <c r="CB16" s="6">
        <f t="shared" si="4"/>
        <v>0</v>
      </c>
      <c r="CC16"/>
    </row>
    <row r="17" spans="1:81" x14ac:dyDescent="0.25">
      <c r="A17" s="1" t="s">
        <v>102</v>
      </c>
      <c r="B17" s="25">
        <f>VLOOKUP(Table1[[#This Row],[SchoolDBN]],Sheet2!$A$1:$E$205,2,FALSE)</f>
        <v>332300861007</v>
      </c>
      <c r="C17" s="25" t="str">
        <f>VLOOKUP(Table1[[#This Row],[SchoolDBN]],Sheet2!$A$1:$E$205,5,FALSE)</f>
        <v>K</v>
      </c>
      <c r="D17" s="1" t="s">
        <v>103</v>
      </c>
      <c r="E17" s="25" t="str">
        <f>VLOOKUP(D17,Sheet2!$A$1:$E$205,4,FALSE)</f>
        <v>SUNY</v>
      </c>
      <c r="F17" s="25">
        <v>0</v>
      </c>
      <c r="G17" s="25">
        <v>0</v>
      </c>
      <c r="H17" s="25">
        <v>0</v>
      </c>
      <c r="I17" s="25">
        <v>0</v>
      </c>
      <c r="J17" s="25">
        <v>0</v>
      </c>
      <c r="K17" s="25">
        <v>0</v>
      </c>
      <c r="L17" s="25">
        <v>0</v>
      </c>
      <c r="M17" s="25">
        <v>0</v>
      </c>
      <c r="N17" s="25">
        <v>0</v>
      </c>
      <c r="O17" s="25">
        <v>197.92500000000001</v>
      </c>
      <c r="P17" s="25">
        <v>42.2</v>
      </c>
      <c r="Q17" s="25">
        <v>2.0249999999999999</v>
      </c>
      <c r="R17" s="25">
        <v>1</v>
      </c>
      <c r="S17" s="25">
        <v>0</v>
      </c>
      <c r="T17" s="26">
        <f t="shared" si="0"/>
        <v>243.15</v>
      </c>
      <c r="U17" s="25">
        <v>0</v>
      </c>
      <c r="V17" s="25">
        <v>0</v>
      </c>
      <c r="W17" s="25">
        <v>0</v>
      </c>
      <c r="X17" s="25">
        <v>0</v>
      </c>
      <c r="Y17" s="25">
        <v>0</v>
      </c>
      <c r="Z17" s="25">
        <v>0</v>
      </c>
      <c r="AA17" s="25">
        <v>0</v>
      </c>
      <c r="AB17" s="25">
        <v>0</v>
      </c>
      <c r="AC17" s="25">
        <v>0</v>
      </c>
      <c r="AD17" s="25">
        <v>7.6749999999999998</v>
      </c>
      <c r="AE17" s="25">
        <v>1.875</v>
      </c>
      <c r="AF17" s="25">
        <v>0</v>
      </c>
      <c r="AG17" s="25">
        <v>0</v>
      </c>
      <c r="AH17" s="25">
        <v>0</v>
      </c>
      <c r="AI17" s="25">
        <f t="shared" si="1"/>
        <v>9.5500000000000007</v>
      </c>
      <c r="AJ17" s="25">
        <v>0</v>
      </c>
      <c r="AK17" s="25">
        <v>0</v>
      </c>
      <c r="AL17" s="25">
        <v>0</v>
      </c>
      <c r="AM17" s="25">
        <v>0</v>
      </c>
      <c r="AN17" s="25">
        <v>0</v>
      </c>
      <c r="AO17" s="25">
        <v>0</v>
      </c>
      <c r="AP17" s="25">
        <v>0</v>
      </c>
      <c r="AQ17" s="25">
        <v>0</v>
      </c>
      <c r="AR17" s="25">
        <v>0</v>
      </c>
      <c r="AS17" s="1">
        <v>23.175000000000001</v>
      </c>
      <c r="AT17" s="1">
        <v>4.3</v>
      </c>
      <c r="AU17" s="1">
        <v>0</v>
      </c>
      <c r="AV17" s="1">
        <v>0</v>
      </c>
      <c r="AW17" s="1">
        <v>0</v>
      </c>
      <c r="AX17" s="3">
        <f t="shared" si="2"/>
        <v>27.475000000000001</v>
      </c>
      <c r="AY17" s="1">
        <v>0</v>
      </c>
      <c r="AZ17" s="1">
        <v>0</v>
      </c>
      <c r="BA17" s="1">
        <v>0</v>
      </c>
      <c r="BB17" s="1">
        <v>0</v>
      </c>
      <c r="BC17" s="1">
        <v>0</v>
      </c>
      <c r="BD17" s="1">
        <v>0</v>
      </c>
      <c r="BE17" s="1">
        <v>0</v>
      </c>
      <c r="BF17" s="1">
        <v>0</v>
      </c>
      <c r="BG17" s="1">
        <v>0</v>
      </c>
      <c r="BH17" s="1">
        <v>24.425000000000001</v>
      </c>
      <c r="BI17" s="1">
        <v>4.75</v>
      </c>
      <c r="BJ17" s="1">
        <v>0.5</v>
      </c>
      <c r="BK17" s="1">
        <v>0</v>
      </c>
      <c r="BL17" s="1">
        <v>0</v>
      </c>
      <c r="BM17" s="3">
        <f t="shared" si="3"/>
        <v>29.675000000000001</v>
      </c>
      <c r="BN17" s="1">
        <v>0</v>
      </c>
      <c r="BO17" s="1">
        <v>0</v>
      </c>
      <c r="BP17" s="1">
        <v>0</v>
      </c>
      <c r="BQ17" s="1">
        <v>0</v>
      </c>
      <c r="BR17" s="1">
        <v>0</v>
      </c>
      <c r="BS17" s="1">
        <v>0</v>
      </c>
      <c r="BT17" s="1">
        <v>0</v>
      </c>
      <c r="BU17" s="1">
        <v>0</v>
      </c>
      <c r="BV17" s="1">
        <v>0</v>
      </c>
      <c r="BW17" s="1">
        <v>0</v>
      </c>
      <c r="BX17" s="1">
        <v>0</v>
      </c>
      <c r="BY17" s="1">
        <v>0</v>
      </c>
      <c r="BZ17" s="1">
        <v>0</v>
      </c>
      <c r="CA17" s="1">
        <v>0</v>
      </c>
      <c r="CB17" s="6">
        <f t="shared" si="4"/>
        <v>0</v>
      </c>
      <c r="CC17"/>
    </row>
    <row r="18" spans="1:81" x14ac:dyDescent="0.25">
      <c r="A18" s="1" t="s">
        <v>104</v>
      </c>
      <c r="B18" s="25">
        <f>VLOOKUP(Table1[[#This Row],[SchoolDBN]],Sheet2!$A$1:$E$205,2,FALSE)</f>
        <v>331600860975</v>
      </c>
      <c r="C18" s="25" t="str">
        <f>VLOOKUP(Table1[[#This Row],[SchoolDBN]],Sheet2!$A$1:$E$205,5,FALSE)</f>
        <v>K</v>
      </c>
      <c r="D18" s="1" t="s">
        <v>105</v>
      </c>
      <c r="E18" s="25" t="str">
        <f>VLOOKUP(D18,Sheet2!$A$1:$E$205,4,FALSE)</f>
        <v>DOE</v>
      </c>
      <c r="F18" s="25">
        <v>45.56</v>
      </c>
      <c r="G18" s="25">
        <v>71.244</v>
      </c>
      <c r="H18" s="25">
        <v>62.44</v>
      </c>
      <c r="I18" s="25">
        <v>67.513999999999996</v>
      </c>
      <c r="J18" s="25">
        <v>71</v>
      </c>
      <c r="K18" s="25">
        <v>48.195999999999998</v>
      </c>
      <c r="L18" s="25">
        <v>0</v>
      </c>
      <c r="M18" s="25">
        <v>0</v>
      </c>
      <c r="N18" s="25">
        <v>0</v>
      </c>
      <c r="O18" s="25">
        <v>0</v>
      </c>
      <c r="P18" s="25">
        <v>0</v>
      </c>
      <c r="Q18" s="25">
        <v>0</v>
      </c>
      <c r="R18" s="25">
        <v>0</v>
      </c>
      <c r="S18" s="25">
        <v>0</v>
      </c>
      <c r="T18" s="26">
        <f t="shared" si="0"/>
        <v>365.95399999999995</v>
      </c>
      <c r="U18" s="25">
        <v>0</v>
      </c>
      <c r="V18" s="25">
        <v>0</v>
      </c>
      <c r="W18" s="25">
        <v>0</v>
      </c>
      <c r="X18" s="25">
        <v>0</v>
      </c>
      <c r="Y18" s="25">
        <v>0</v>
      </c>
      <c r="Z18" s="25">
        <v>0</v>
      </c>
      <c r="AA18" s="25">
        <v>0</v>
      </c>
      <c r="AB18" s="25">
        <v>0</v>
      </c>
      <c r="AC18" s="25">
        <v>0</v>
      </c>
      <c r="AD18" s="25">
        <v>0</v>
      </c>
      <c r="AE18" s="25">
        <v>0</v>
      </c>
      <c r="AF18" s="25">
        <v>0</v>
      </c>
      <c r="AG18" s="25">
        <v>0</v>
      </c>
      <c r="AH18" s="25">
        <v>0</v>
      </c>
      <c r="AI18" s="25">
        <f t="shared" si="1"/>
        <v>0</v>
      </c>
      <c r="AJ18" s="25">
        <v>0</v>
      </c>
      <c r="AK18" s="25">
        <v>0</v>
      </c>
      <c r="AL18" s="25">
        <v>0</v>
      </c>
      <c r="AM18" s="25">
        <v>0</v>
      </c>
      <c r="AN18" s="25">
        <v>0</v>
      </c>
      <c r="AO18" s="25">
        <v>0</v>
      </c>
      <c r="AP18" s="25">
        <v>0</v>
      </c>
      <c r="AQ18" s="25">
        <v>0</v>
      </c>
      <c r="AR18" s="25">
        <v>0</v>
      </c>
      <c r="AS18" s="1">
        <v>0</v>
      </c>
      <c r="AT18" s="1">
        <v>0</v>
      </c>
      <c r="AU18" s="1">
        <v>0</v>
      </c>
      <c r="AV18" s="1">
        <v>0</v>
      </c>
      <c r="AW18" s="1">
        <v>0</v>
      </c>
      <c r="AX18" s="3">
        <f t="shared" si="2"/>
        <v>0</v>
      </c>
      <c r="AY18" s="1">
        <v>3.927</v>
      </c>
      <c r="AZ18" s="1">
        <v>13</v>
      </c>
      <c r="BA18" s="1">
        <v>9.0980000000000008</v>
      </c>
      <c r="BB18" s="1">
        <v>13</v>
      </c>
      <c r="BC18" s="1">
        <v>8</v>
      </c>
      <c r="BD18" s="1">
        <v>2</v>
      </c>
      <c r="BE18" s="1">
        <v>0</v>
      </c>
      <c r="BF18" s="1">
        <v>0</v>
      </c>
      <c r="BG18" s="1">
        <v>0</v>
      </c>
      <c r="BH18" s="1">
        <v>0</v>
      </c>
      <c r="BI18" s="1">
        <v>0</v>
      </c>
      <c r="BJ18" s="1">
        <v>0</v>
      </c>
      <c r="BK18" s="1">
        <v>0</v>
      </c>
      <c r="BL18" s="1">
        <v>0</v>
      </c>
      <c r="BM18" s="3">
        <f t="shared" si="3"/>
        <v>49.024999999999999</v>
      </c>
      <c r="BN18" s="1">
        <v>0</v>
      </c>
      <c r="BO18" s="1">
        <v>0</v>
      </c>
      <c r="BP18" s="1">
        <v>0</v>
      </c>
      <c r="BQ18" s="1">
        <v>0</v>
      </c>
      <c r="BR18" s="1">
        <v>0</v>
      </c>
      <c r="BS18" s="1">
        <v>0</v>
      </c>
      <c r="BT18" s="1">
        <v>0</v>
      </c>
      <c r="BU18" s="1">
        <v>0</v>
      </c>
      <c r="BV18" s="1">
        <v>0</v>
      </c>
      <c r="BW18" s="1">
        <v>0</v>
      </c>
      <c r="BX18" s="1">
        <v>0</v>
      </c>
      <c r="BY18" s="1">
        <v>0</v>
      </c>
      <c r="BZ18" s="1">
        <v>0</v>
      </c>
      <c r="CA18" s="1">
        <v>0</v>
      </c>
      <c r="CB18" s="6">
        <f t="shared" si="4"/>
        <v>0</v>
      </c>
      <c r="CC18"/>
    </row>
    <row r="19" spans="1:81" x14ac:dyDescent="0.25">
      <c r="A19" s="1" t="s">
        <v>106</v>
      </c>
      <c r="B19" s="25">
        <f>VLOOKUP(Table1[[#This Row],[SchoolDBN]],Sheet2!$A$1:$E$205,2,FALSE)</f>
        <v>331300861006</v>
      </c>
      <c r="C19" s="25" t="str">
        <f>VLOOKUP(Table1[[#This Row],[SchoolDBN]],Sheet2!$A$1:$E$205,5,FALSE)</f>
        <v>K</v>
      </c>
      <c r="D19" s="1" t="s">
        <v>107</v>
      </c>
      <c r="E19" s="25" t="str">
        <f>VLOOKUP(D19,Sheet2!$A$1:$E$205,4,FALSE)</f>
        <v>SED</v>
      </c>
      <c r="F19" s="25">
        <v>0</v>
      </c>
      <c r="G19" s="25">
        <v>0</v>
      </c>
      <c r="H19" s="25">
        <v>0</v>
      </c>
      <c r="I19" s="25">
        <v>0</v>
      </c>
      <c r="J19" s="25">
        <v>0</v>
      </c>
      <c r="K19" s="25">
        <v>0</v>
      </c>
      <c r="L19" s="25">
        <v>0</v>
      </c>
      <c r="M19" s="25">
        <v>0</v>
      </c>
      <c r="N19" s="25">
        <v>0</v>
      </c>
      <c r="O19" s="25">
        <v>111.85</v>
      </c>
      <c r="P19" s="25">
        <v>54.125</v>
      </c>
      <c r="Q19" s="25">
        <v>61</v>
      </c>
      <c r="R19" s="25">
        <v>13.025</v>
      </c>
      <c r="S19" s="25">
        <v>0</v>
      </c>
      <c r="T19" s="26">
        <f t="shared" si="0"/>
        <v>240</v>
      </c>
      <c r="U19" s="25">
        <v>0</v>
      </c>
      <c r="V19" s="25">
        <v>0</v>
      </c>
      <c r="W19" s="25">
        <v>0</v>
      </c>
      <c r="X19" s="25">
        <v>0</v>
      </c>
      <c r="Y19" s="25">
        <v>0</v>
      </c>
      <c r="Z19" s="25">
        <v>0</v>
      </c>
      <c r="AA19" s="25">
        <v>0</v>
      </c>
      <c r="AB19" s="25">
        <v>0</v>
      </c>
      <c r="AC19" s="25">
        <v>0</v>
      </c>
      <c r="AD19" s="25">
        <v>0</v>
      </c>
      <c r="AE19" s="25">
        <v>0</v>
      </c>
      <c r="AF19" s="25">
        <v>0</v>
      </c>
      <c r="AG19" s="25">
        <v>0</v>
      </c>
      <c r="AH19" s="25">
        <v>0</v>
      </c>
      <c r="AI19" s="25">
        <f t="shared" si="1"/>
        <v>0</v>
      </c>
      <c r="AJ19" s="25">
        <v>0</v>
      </c>
      <c r="AK19" s="25">
        <v>0</v>
      </c>
      <c r="AL19" s="25">
        <v>0</v>
      </c>
      <c r="AM19" s="25">
        <v>0</v>
      </c>
      <c r="AN19" s="25">
        <v>0</v>
      </c>
      <c r="AO19" s="25">
        <v>0</v>
      </c>
      <c r="AP19" s="25">
        <v>0</v>
      </c>
      <c r="AQ19" s="25">
        <v>0</v>
      </c>
      <c r="AR19" s="25">
        <v>0</v>
      </c>
      <c r="AS19" s="1">
        <v>4.9249999999999998</v>
      </c>
      <c r="AT19" s="1">
        <v>0</v>
      </c>
      <c r="AU19" s="1">
        <v>0</v>
      </c>
      <c r="AV19" s="1">
        <v>0</v>
      </c>
      <c r="AW19" s="1">
        <v>0</v>
      </c>
      <c r="AX19" s="3">
        <f t="shared" si="2"/>
        <v>4.9249999999999998</v>
      </c>
      <c r="AY19" s="1">
        <v>0</v>
      </c>
      <c r="AZ19" s="1">
        <v>0</v>
      </c>
      <c r="BA19" s="1">
        <v>0</v>
      </c>
      <c r="BB19" s="1">
        <v>0</v>
      </c>
      <c r="BC19" s="1">
        <v>0</v>
      </c>
      <c r="BD19" s="1">
        <v>0</v>
      </c>
      <c r="BE19" s="1">
        <v>0</v>
      </c>
      <c r="BF19" s="1">
        <v>0</v>
      </c>
      <c r="BG19" s="1">
        <v>0</v>
      </c>
      <c r="BH19" s="1">
        <v>55.075000000000003</v>
      </c>
      <c r="BI19" s="1">
        <v>24.05</v>
      </c>
      <c r="BJ19" s="1">
        <v>21</v>
      </c>
      <c r="BK19" s="1">
        <v>7</v>
      </c>
      <c r="BL19" s="1">
        <v>0</v>
      </c>
      <c r="BM19" s="3">
        <f t="shared" si="3"/>
        <v>107.125</v>
      </c>
      <c r="BN19" s="1">
        <v>0</v>
      </c>
      <c r="BO19" s="1">
        <v>0</v>
      </c>
      <c r="BP19" s="1">
        <v>0</v>
      </c>
      <c r="BQ19" s="1">
        <v>0</v>
      </c>
      <c r="BR19" s="1">
        <v>0</v>
      </c>
      <c r="BS19" s="1">
        <v>0</v>
      </c>
      <c r="BT19" s="1">
        <v>0</v>
      </c>
      <c r="BU19" s="1">
        <v>0</v>
      </c>
      <c r="BV19" s="1">
        <v>0</v>
      </c>
      <c r="BW19" s="1">
        <v>0</v>
      </c>
      <c r="BX19" s="1">
        <v>0</v>
      </c>
      <c r="BY19" s="1">
        <v>0</v>
      </c>
      <c r="BZ19" s="1">
        <v>0</v>
      </c>
      <c r="CA19" s="1">
        <v>0</v>
      </c>
      <c r="CB19" s="6">
        <f t="shared" si="4"/>
        <v>0</v>
      </c>
      <c r="CC19"/>
    </row>
    <row r="20" spans="1:81" x14ac:dyDescent="0.25">
      <c r="A20" s="1" t="s">
        <v>108</v>
      </c>
      <c r="B20" s="25">
        <f>VLOOKUP(Table1[[#This Row],[SchoolDBN]],Sheet2!$A$1:$E$205,2,FALSE)</f>
        <v>331400860865</v>
      </c>
      <c r="C20" s="25" t="str">
        <f>VLOOKUP(Table1[[#This Row],[SchoolDBN]],Sheet2!$A$1:$E$205,5,FALSE)</f>
        <v>K</v>
      </c>
      <c r="D20" s="1" t="s">
        <v>109</v>
      </c>
      <c r="E20" s="25" t="str">
        <f>VLOOKUP(D20,Sheet2!$A$1:$E$205,4,FALSE)</f>
        <v>DOE</v>
      </c>
      <c r="F20" s="25">
        <v>0</v>
      </c>
      <c r="G20" s="25">
        <v>0</v>
      </c>
      <c r="H20" s="25">
        <v>0</v>
      </c>
      <c r="I20" s="25">
        <v>0</v>
      </c>
      <c r="J20" s="25">
        <v>0</v>
      </c>
      <c r="K20" s="25">
        <v>0</v>
      </c>
      <c r="L20" s="25">
        <v>0</v>
      </c>
      <c r="M20" s="25">
        <v>0</v>
      </c>
      <c r="N20" s="25">
        <v>0</v>
      </c>
      <c r="O20" s="25">
        <v>308.22500000000002</v>
      </c>
      <c r="P20" s="25">
        <v>295.125</v>
      </c>
      <c r="Q20" s="25">
        <v>182.07499999999999</v>
      </c>
      <c r="R20" s="25">
        <v>164.17500000000001</v>
      </c>
      <c r="S20" s="25">
        <v>0</v>
      </c>
      <c r="T20" s="26">
        <f t="shared" si="0"/>
        <v>949.59999999999991</v>
      </c>
      <c r="U20" s="25">
        <v>0</v>
      </c>
      <c r="V20" s="25">
        <v>0</v>
      </c>
      <c r="W20" s="25">
        <v>0</v>
      </c>
      <c r="X20" s="25">
        <v>0</v>
      </c>
      <c r="Y20" s="25">
        <v>0</v>
      </c>
      <c r="Z20" s="25">
        <v>0</v>
      </c>
      <c r="AA20" s="25">
        <v>0</v>
      </c>
      <c r="AB20" s="25">
        <v>0</v>
      </c>
      <c r="AC20" s="25">
        <v>0</v>
      </c>
      <c r="AD20" s="25">
        <v>8</v>
      </c>
      <c r="AE20" s="25">
        <v>4</v>
      </c>
      <c r="AF20" s="25">
        <v>2.2000000000000002</v>
      </c>
      <c r="AG20" s="25">
        <v>4.0750000000000002</v>
      </c>
      <c r="AH20" s="25">
        <v>0</v>
      </c>
      <c r="AI20" s="25">
        <f t="shared" si="1"/>
        <v>18.274999999999999</v>
      </c>
      <c r="AJ20" s="25">
        <v>0</v>
      </c>
      <c r="AK20" s="25">
        <v>0</v>
      </c>
      <c r="AL20" s="25">
        <v>0</v>
      </c>
      <c r="AM20" s="25">
        <v>0</v>
      </c>
      <c r="AN20" s="25">
        <v>0</v>
      </c>
      <c r="AO20" s="25">
        <v>0</v>
      </c>
      <c r="AP20" s="25">
        <v>0</v>
      </c>
      <c r="AQ20" s="25">
        <v>0</v>
      </c>
      <c r="AR20" s="25">
        <v>0</v>
      </c>
      <c r="AS20" s="1">
        <v>27.3</v>
      </c>
      <c r="AT20" s="1">
        <v>22.1</v>
      </c>
      <c r="AU20" s="1">
        <v>15</v>
      </c>
      <c r="AV20" s="1">
        <v>19.3</v>
      </c>
      <c r="AW20" s="1">
        <v>0</v>
      </c>
      <c r="AX20" s="3">
        <f t="shared" si="2"/>
        <v>83.7</v>
      </c>
      <c r="AY20" s="1">
        <v>0</v>
      </c>
      <c r="AZ20" s="1">
        <v>0</v>
      </c>
      <c r="BA20" s="1">
        <v>0</v>
      </c>
      <c r="BB20" s="1">
        <v>0</v>
      </c>
      <c r="BC20" s="1">
        <v>0</v>
      </c>
      <c r="BD20" s="1">
        <v>0</v>
      </c>
      <c r="BE20" s="1">
        <v>0</v>
      </c>
      <c r="BF20" s="1">
        <v>0</v>
      </c>
      <c r="BG20" s="1">
        <v>0</v>
      </c>
      <c r="BH20" s="1">
        <v>12.8</v>
      </c>
      <c r="BI20" s="1">
        <v>16.899999999999999</v>
      </c>
      <c r="BJ20" s="1">
        <v>10</v>
      </c>
      <c r="BK20" s="1">
        <v>5.7</v>
      </c>
      <c r="BL20" s="1">
        <v>0</v>
      </c>
      <c r="BM20" s="3">
        <f t="shared" si="3"/>
        <v>45.400000000000006</v>
      </c>
      <c r="BN20" s="1">
        <v>0</v>
      </c>
      <c r="BO20" s="1">
        <v>0</v>
      </c>
      <c r="BP20" s="1">
        <v>0</v>
      </c>
      <c r="BQ20" s="1">
        <v>0</v>
      </c>
      <c r="BR20" s="1">
        <v>0</v>
      </c>
      <c r="BS20" s="1">
        <v>0</v>
      </c>
      <c r="BT20" s="1">
        <v>0</v>
      </c>
      <c r="BU20" s="1">
        <v>0</v>
      </c>
      <c r="BV20" s="1">
        <v>0</v>
      </c>
      <c r="BW20" s="1">
        <v>0</v>
      </c>
      <c r="BX20" s="1">
        <v>0</v>
      </c>
      <c r="BY20" s="1">
        <v>0</v>
      </c>
      <c r="BZ20" s="1">
        <v>0</v>
      </c>
      <c r="CA20" s="1">
        <v>0</v>
      </c>
      <c r="CB20" s="6">
        <f t="shared" si="4"/>
        <v>0</v>
      </c>
      <c r="CC20"/>
    </row>
    <row r="21" spans="1:81" x14ac:dyDescent="0.25">
      <c r="A21" s="1" t="s">
        <v>110</v>
      </c>
      <c r="B21" s="25">
        <f>VLOOKUP(Table1[[#This Row],[SchoolDBN]],Sheet2!$A$1:$E$205,2,FALSE)</f>
        <v>331500861016</v>
      </c>
      <c r="C21" s="25" t="str">
        <f>VLOOKUP(Table1[[#This Row],[SchoolDBN]],Sheet2!$A$1:$E$205,5,FALSE)</f>
        <v>K</v>
      </c>
      <c r="D21" s="1" t="s">
        <v>111</v>
      </c>
      <c r="E21" s="25" t="str">
        <f>VLOOKUP(D21,Sheet2!$A$1:$E$205,4,FALSE)</f>
        <v>SED</v>
      </c>
      <c r="F21" s="25">
        <v>0</v>
      </c>
      <c r="G21" s="25">
        <v>0</v>
      </c>
      <c r="H21" s="25">
        <v>0</v>
      </c>
      <c r="I21" s="25">
        <v>0</v>
      </c>
      <c r="J21" s="25">
        <v>0</v>
      </c>
      <c r="K21" s="25">
        <v>0</v>
      </c>
      <c r="L21" s="25">
        <v>0</v>
      </c>
      <c r="M21" s="25">
        <v>0</v>
      </c>
      <c r="N21" s="25">
        <v>0</v>
      </c>
      <c r="O21" s="25">
        <v>34.424999999999997</v>
      </c>
      <c r="P21" s="25">
        <v>73.3</v>
      </c>
      <c r="Q21" s="25">
        <v>70.825000000000003</v>
      </c>
      <c r="R21" s="25">
        <v>89.45</v>
      </c>
      <c r="S21" s="25">
        <v>0</v>
      </c>
      <c r="T21" s="26">
        <f t="shared" si="0"/>
        <v>268</v>
      </c>
      <c r="U21" s="25">
        <v>0</v>
      </c>
      <c r="V21" s="25">
        <v>0</v>
      </c>
      <c r="W21" s="25">
        <v>0</v>
      </c>
      <c r="X21" s="25">
        <v>0</v>
      </c>
      <c r="Y21" s="25">
        <v>0</v>
      </c>
      <c r="Z21" s="25">
        <v>0</v>
      </c>
      <c r="AA21" s="25">
        <v>0</v>
      </c>
      <c r="AB21" s="25">
        <v>0</v>
      </c>
      <c r="AC21" s="25">
        <v>0</v>
      </c>
      <c r="AD21" s="25">
        <v>1</v>
      </c>
      <c r="AE21" s="25">
        <v>3.05</v>
      </c>
      <c r="AF21" s="25">
        <v>5</v>
      </c>
      <c r="AG21" s="25">
        <v>5</v>
      </c>
      <c r="AH21" s="25">
        <v>0</v>
      </c>
      <c r="AI21" s="25">
        <f t="shared" si="1"/>
        <v>14.05</v>
      </c>
      <c r="AJ21" s="25">
        <v>0</v>
      </c>
      <c r="AK21" s="25">
        <v>0</v>
      </c>
      <c r="AL21" s="25">
        <v>0</v>
      </c>
      <c r="AM21" s="25">
        <v>0</v>
      </c>
      <c r="AN21" s="25">
        <v>0</v>
      </c>
      <c r="AO21" s="25">
        <v>0</v>
      </c>
      <c r="AP21" s="25">
        <v>0</v>
      </c>
      <c r="AQ21" s="25">
        <v>0</v>
      </c>
      <c r="AR21" s="25">
        <v>0</v>
      </c>
      <c r="AS21" s="1">
        <v>12.175000000000001</v>
      </c>
      <c r="AT21" s="1">
        <v>15.6</v>
      </c>
      <c r="AU21" s="1">
        <v>23.175000000000001</v>
      </c>
      <c r="AV21" s="1">
        <v>17.125</v>
      </c>
      <c r="AW21" s="1">
        <v>0</v>
      </c>
      <c r="AX21" s="3">
        <f t="shared" si="2"/>
        <v>68.075000000000003</v>
      </c>
      <c r="AY21" s="1">
        <v>0</v>
      </c>
      <c r="AZ21" s="1">
        <v>0</v>
      </c>
      <c r="BA21" s="1">
        <v>0</v>
      </c>
      <c r="BB21" s="1">
        <v>0</v>
      </c>
      <c r="BC21" s="1">
        <v>0</v>
      </c>
      <c r="BD21" s="1">
        <v>0</v>
      </c>
      <c r="BE21" s="1">
        <v>0</v>
      </c>
      <c r="BF21" s="1">
        <v>0</v>
      </c>
      <c r="BG21" s="1">
        <v>0</v>
      </c>
      <c r="BH21" s="1">
        <v>1</v>
      </c>
      <c r="BI21" s="1">
        <v>0.1</v>
      </c>
      <c r="BJ21" s="1">
        <v>1</v>
      </c>
      <c r="BK21" s="1">
        <v>2</v>
      </c>
      <c r="BL21" s="1">
        <v>0</v>
      </c>
      <c r="BM21" s="3">
        <f t="shared" si="3"/>
        <v>4.0999999999999996</v>
      </c>
      <c r="BN21" s="1">
        <v>0</v>
      </c>
      <c r="BO21" s="1">
        <v>0</v>
      </c>
      <c r="BP21" s="1">
        <v>0</v>
      </c>
      <c r="BQ21" s="1">
        <v>0</v>
      </c>
      <c r="BR21" s="1">
        <v>0</v>
      </c>
      <c r="BS21" s="1">
        <v>0</v>
      </c>
      <c r="BT21" s="1">
        <v>0</v>
      </c>
      <c r="BU21" s="1">
        <v>0</v>
      </c>
      <c r="BV21" s="1">
        <v>0</v>
      </c>
      <c r="BW21" s="1">
        <v>0</v>
      </c>
      <c r="BX21" s="1">
        <v>0</v>
      </c>
      <c r="BY21" s="1">
        <v>0</v>
      </c>
      <c r="BZ21" s="1">
        <v>0</v>
      </c>
      <c r="CA21" s="1">
        <v>0</v>
      </c>
      <c r="CB21" s="6">
        <f t="shared" si="4"/>
        <v>0</v>
      </c>
      <c r="CC21"/>
    </row>
    <row r="22" spans="1:81" x14ac:dyDescent="0.25">
      <c r="A22" s="1" t="s">
        <v>112</v>
      </c>
      <c r="B22" s="25">
        <f>VLOOKUP(Table1[[#This Row],[SchoolDBN]],Sheet2!$A$1:$E$205,2,FALSE)</f>
        <v>331300860902</v>
      </c>
      <c r="C22" s="25" t="str">
        <f>VLOOKUP(Table1[[#This Row],[SchoolDBN]],Sheet2!$A$1:$E$205,5,FALSE)</f>
        <v>K</v>
      </c>
      <c r="D22" s="1" t="s">
        <v>113</v>
      </c>
      <c r="E22" s="25" t="str">
        <f>VLOOKUP(D22,Sheet2!$A$1:$E$205,4,FALSE)</f>
        <v>DOE</v>
      </c>
      <c r="F22" s="25">
        <v>94.632999999999996</v>
      </c>
      <c r="G22" s="25">
        <v>94.951999999999998</v>
      </c>
      <c r="H22" s="25">
        <v>99.804000000000002</v>
      </c>
      <c r="I22" s="25">
        <v>90.122</v>
      </c>
      <c r="J22" s="25">
        <v>84.902000000000001</v>
      </c>
      <c r="K22" s="25">
        <v>108.244</v>
      </c>
      <c r="L22" s="25">
        <v>91.122</v>
      </c>
      <c r="M22" s="25">
        <v>83.072999999999993</v>
      </c>
      <c r="N22" s="25">
        <v>86</v>
      </c>
      <c r="O22" s="25">
        <v>58</v>
      </c>
      <c r="P22" s="25">
        <v>44.097999999999999</v>
      </c>
      <c r="Q22" s="25">
        <v>48</v>
      </c>
      <c r="R22" s="25">
        <v>27</v>
      </c>
      <c r="S22" s="25">
        <v>0</v>
      </c>
      <c r="T22" s="26">
        <f t="shared" si="0"/>
        <v>1009.9499999999999</v>
      </c>
      <c r="U22" s="25">
        <v>4</v>
      </c>
      <c r="V22" s="25">
        <v>5</v>
      </c>
      <c r="W22" s="25">
        <v>8</v>
      </c>
      <c r="X22" s="25">
        <v>4</v>
      </c>
      <c r="Y22" s="25">
        <v>5</v>
      </c>
      <c r="Z22" s="25">
        <v>3</v>
      </c>
      <c r="AA22" s="25">
        <v>1</v>
      </c>
      <c r="AB22" s="25">
        <v>0</v>
      </c>
      <c r="AC22" s="25">
        <v>0</v>
      </c>
      <c r="AD22" s="25">
        <v>1</v>
      </c>
      <c r="AE22" s="25">
        <v>0</v>
      </c>
      <c r="AF22" s="25">
        <v>0</v>
      </c>
      <c r="AG22" s="25">
        <v>0</v>
      </c>
      <c r="AH22" s="25">
        <v>0</v>
      </c>
      <c r="AI22" s="25">
        <f t="shared" si="1"/>
        <v>31</v>
      </c>
      <c r="AJ22" s="25">
        <v>0</v>
      </c>
      <c r="AK22" s="25">
        <v>1</v>
      </c>
      <c r="AL22" s="25">
        <v>0</v>
      </c>
      <c r="AM22" s="25">
        <v>0</v>
      </c>
      <c r="AN22" s="25">
        <v>0</v>
      </c>
      <c r="AO22" s="25">
        <v>0</v>
      </c>
      <c r="AP22" s="25">
        <v>1</v>
      </c>
      <c r="AQ22" s="25">
        <v>0</v>
      </c>
      <c r="AR22" s="25">
        <v>1</v>
      </c>
      <c r="AS22" s="1">
        <v>7</v>
      </c>
      <c r="AT22" s="1">
        <v>2</v>
      </c>
      <c r="AU22" s="1">
        <v>5</v>
      </c>
      <c r="AV22" s="1">
        <v>2</v>
      </c>
      <c r="AW22" s="1">
        <v>0</v>
      </c>
      <c r="AX22" s="3">
        <f t="shared" si="2"/>
        <v>19</v>
      </c>
      <c r="AY22" s="1">
        <v>6.9509999999999996</v>
      </c>
      <c r="AZ22" s="1">
        <v>5</v>
      </c>
      <c r="BA22" s="1">
        <v>6</v>
      </c>
      <c r="BB22" s="1">
        <v>1</v>
      </c>
      <c r="BC22" s="1">
        <v>6</v>
      </c>
      <c r="BD22" s="1">
        <v>11.170999999999999</v>
      </c>
      <c r="BE22" s="1">
        <v>20</v>
      </c>
      <c r="BF22" s="1">
        <v>15</v>
      </c>
      <c r="BG22" s="1">
        <v>18</v>
      </c>
      <c r="BH22" s="1">
        <v>2</v>
      </c>
      <c r="BI22" s="1">
        <v>2.0979999999999999</v>
      </c>
      <c r="BJ22" s="1">
        <v>1</v>
      </c>
      <c r="BK22" s="1">
        <v>0</v>
      </c>
      <c r="BL22" s="1">
        <v>0</v>
      </c>
      <c r="BM22" s="3">
        <f t="shared" si="3"/>
        <v>94.22</v>
      </c>
      <c r="BN22" s="1">
        <v>0</v>
      </c>
      <c r="BO22" s="1">
        <v>0</v>
      </c>
      <c r="BP22" s="1">
        <v>0</v>
      </c>
      <c r="BQ22" s="1">
        <v>0</v>
      </c>
      <c r="BR22" s="1">
        <v>0</v>
      </c>
      <c r="BS22" s="1">
        <v>0</v>
      </c>
      <c r="BT22" s="1">
        <v>0</v>
      </c>
      <c r="BU22" s="1">
        <v>0</v>
      </c>
      <c r="BV22" s="1">
        <v>0</v>
      </c>
      <c r="BW22" s="1">
        <v>0</v>
      </c>
      <c r="BX22" s="1">
        <v>0</v>
      </c>
      <c r="BY22" s="1">
        <v>0</v>
      </c>
      <c r="BZ22" s="1">
        <v>0</v>
      </c>
      <c r="CA22" s="1">
        <v>0</v>
      </c>
      <c r="CB22" s="6">
        <f t="shared" si="4"/>
        <v>0</v>
      </c>
      <c r="CC22"/>
    </row>
    <row r="23" spans="1:81" x14ac:dyDescent="0.25">
      <c r="A23" s="1" t="s">
        <v>114</v>
      </c>
      <c r="B23" s="25">
        <f>VLOOKUP(Table1[[#This Row],[SchoolDBN]],Sheet2!$A$1:$E$205,2,FALSE)</f>
        <v>331300860901</v>
      </c>
      <c r="C23" s="25" t="str">
        <f>VLOOKUP(Table1[[#This Row],[SchoolDBN]],Sheet2!$A$1:$E$205,5,FALSE)</f>
        <v>K</v>
      </c>
      <c r="D23" s="1" t="s">
        <v>115</v>
      </c>
      <c r="E23" s="25" t="str">
        <f>VLOOKUP(D23,Sheet2!$A$1:$E$205,4,FALSE)</f>
        <v>SUNY</v>
      </c>
      <c r="F23" s="25">
        <v>88.825000000000003</v>
      </c>
      <c r="G23" s="25">
        <v>90.05</v>
      </c>
      <c r="H23" s="25">
        <v>86.9</v>
      </c>
      <c r="I23" s="25">
        <v>89</v>
      </c>
      <c r="J23" s="25">
        <v>83.825000000000003</v>
      </c>
      <c r="K23" s="25">
        <v>84.974999999999994</v>
      </c>
      <c r="L23" s="25">
        <v>89.1</v>
      </c>
      <c r="M23" s="25">
        <v>67.05</v>
      </c>
      <c r="N23" s="25">
        <v>60.075000000000003</v>
      </c>
      <c r="O23" s="25">
        <v>7.9749999999999996</v>
      </c>
      <c r="P23" s="25">
        <v>0</v>
      </c>
      <c r="Q23" s="25">
        <v>0</v>
      </c>
      <c r="R23" s="25">
        <v>0</v>
      </c>
      <c r="S23" s="25">
        <v>0</v>
      </c>
      <c r="T23" s="26">
        <f t="shared" si="0"/>
        <v>747.77499999999998</v>
      </c>
      <c r="U23" s="25">
        <v>7</v>
      </c>
      <c r="V23" s="25">
        <v>4</v>
      </c>
      <c r="W23" s="25">
        <v>10</v>
      </c>
      <c r="X23" s="25">
        <v>11</v>
      </c>
      <c r="Y23" s="25">
        <v>6</v>
      </c>
      <c r="Z23" s="25">
        <v>1</v>
      </c>
      <c r="AA23" s="25">
        <v>3</v>
      </c>
      <c r="AB23" s="25">
        <v>0</v>
      </c>
      <c r="AC23" s="25">
        <v>3</v>
      </c>
      <c r="AD23" s="25">
        <v>0</v>
      </c>
      <c r="AE23" s="25">
        <v>0</v>
      </c>
      <c r="AF23" s="25">
        <v>0</v>
      </c>
      <c r="AG23" s="25">
        <v>0</v>
      </c>
      <c r="AH23" s="25">
        <v>0</v>
      </c>
      <c r="AI23" s="25">
        <f t="shared" si="1"/>
        <v>45</v>
      </c>
      <c r="AJ23" s="25">
        <v>5</v>
      </c>
      <c r="AK23" s="25">
        <v>3</v>
      </c>
      <c r="AL23" s="25">
        <v>0</v>
      </c>
      <c r="AM23" s="25">
        <v>1</v>
      </c>
      <c r="AN23" s="25">
        <v>2</v>
      </c>
      <c r="AO23" s="25">
        <v>5</v>
      </c>
      <c r="AP23" s="25">
        <v>6</v>
      </c>
      <c r="AQ23" s="25">
        <v>0</v>
      </c>
      <c r="AR23" s="25">
        <v>4</v>
      </c>
      <c r="AS23" s="1">
        <v>1</v>
      </c>
      <c r="AT23" s="1">
        <v>0</v>
      </c>
      <c r="AU23" s="1">
        <v>0</v>
      </c>
      <c r="AV23" s="1">
        <v>0</v>
      </c>
      <c r="AW23" s="1">
        <v>0</v>
      </c>
      <c r="AX23" s="3">
        <f t="shared" si="2"/>
        <v>27</v>
      </c>
      <c r="AY23" s="1">
        <v>0</v>
      </c>
      <c r="AZ23" s="1">
        <v>0</v>
      </c>
      <c r="BA23" s="1">
        <v>0</v>
      </c>
      <c r="BB23" s="1">
        <v>0</v>
      </c>
      <c r="BC23" s="1">
        <v>0</v>
      </c>
      <c r="BD23" s="1">
        <v>0</v>
      </c>
      <c r="BE23" s="1">
        <v>0</v>
      </c>
      <c r="BF23" s="1">
        <v>0</v>
      </c>
      <c r="BG23" s="1">
        <v>0</v>
      </c>
      <c r="BH23" s="1">
        <v>0</v>
      </c>
      <c r="BI23" s="1">
        <v>0</v>
      </c>
      <c r="BJ23" s="1">
        <v>0</v>
      </c>
      <c r="BK23" s="1">
        <v>0</v>
      </c>
      <c r="BL23" s="1">
        <v>0</v>
      </c>
      <c r="BM23" s="3">
        <f t="shared" si="3"/>
        <v>0</v>
      </c>
      <c r="BN23" s="1">
        <v>0</v>
      </c>
      <c r="BO23" s="1">
        <v>0</v>
      </c>
      <c r="BP23" s="1">
        <v>0</v>
      </c>
      <c r="BQ23" s="1">
        <v>0</v>
      </c>
      <c r="BR23" s="1">
        <v>0</v>
      </c>
      <c r="BS23" s="1">
        <v>0</v>
      </c>
      <c r="BT23" s="1">
        <v>0</v>
      </c>
      <c r="BU23" s="1">
        <v>0</v>
      </c>
      <c r="BV23" s="1">
        <v>0</v>
      </c>
      <c r="BW23" s="1">
        <v>0</v>
      </c>
      <c r="BX23" s="1">
        <v>0</v>
      </c>
      <c r="BY23" s="1">
        <v>0</v>
      </c>
      <c r="BZ23" s="1">
        <v>0</v>
      </c>
      <c r="CA23" s="1">
        <v>0</v>
      </c>
      <c r="CB23" s="6">
        <f t="shared" si="4"/>
        <v>0</v>
      </c>
      <c r="CC23"/>
    </row>
    <row r="24" spans="1:81" x14ac:dyDescent="0.25">
      <c r="A24" s="1" t="s">
        <v>116</v>
      </c>
      <c r="B24" s="25">
        <f>VLOOKUP(Table1[[#This Row],[SchoolDBN]],Sheet2!$A$1:$E$205,2,FALSE)</f>
        <v>331300860893</v>
      </c>
      <c r="C24" s="25" t="str">
        <f>VLOOKUP(Table1[[#This Row],[SchoolDBN]],Sheet2!$A$1:$E$205,5,FALSE)</f>
        <v>K</v>
      </c>
      <c r="D24" s="1" t="s">
        <v>117</v>
      </c>
      <c r="E24" s="25" t="str">
        <f>VLOOKUP(D24,Sheet2!$A$1:$E$205,4,FALSE)</f>
        <v>DOE</v>
      </c>
      <c r="F24" s="25">
        <v>50.05</v>
      </c>
      <c r="G24" s="25">
        <v>50</v>
      </c>
      <c r="H24" s="25">
        <v>50.05</v>
      </c>
      <c r="I24" s="25">
        <v>50.05</v>
      </c>
      <c r="J24" s="25">
        <v>50.024999999999999</v>
      </c>
      <c r="K24" s="25">
        <v>51.05</v>
      </c>
      <c r="L24" s="25">
        <v>56.024999999999999</v>
      </c>
      <c r="M24" s="25">
        <v>55.075000000000003</v>
      </c>
      <c r="N24" s="25">
        <v>53.1</v>
      </c>
      <c r="O24" s="25">
        <v>0</v>
      </c>
      <c r="P24" s="25">
        <v>0</v>
      </c>
      <c r="Q24" s="25">
        <v>0</v>
      </c>
      <c r="R24" s="25">
        <v>0</v>
      </c>
      <c r="S24" s="25">
        <v>0</v>
      </c>
      <c r="T24" s="26">
        <f t="shared" si="0"/>
        <v>465.42499999999995</v>
      </c>
      <c r="U24" s="25">
        <v>2</v>
      </c>
      <c r="V24" s="25">
        <v>2</v>
      </c>
      <c r="W24" s="25">
        <v>4</v>
      </c>
      <c r="X24" s="25">
        <v>3</v>
      </c>
      <c r="Y24" s="25">
        <v>6</v>
      </c>
      <c r="Z24" s="25">
        <v>6</v>
      </c>
      <c r="AA24" s="25">
        <v>1</v>
      </c>
      <c r="AB24" s="25">
        <v>2</v>
      </c>
      <c r="AC24" s="25">
        <v>1</v>
      </c>
      <c r="AD24" s="25">
        <v>0</v>
      </c>
      <c r="AE24" s="25">
        <v>0</v>
      </c>
      <c r="AF24" s="25">
        <v>0</v>
      </c>
      <c r="AG24" s="25">
        <v>0</v>
      </c>
      <c r="AH24" s="25">
        <v>0</v>
      </c>
      <c r="AI24" s="25">
        <f t="shared" si="1"/>
        <v>27</v>
      </c>
      <c r="AJ24" s="25">
        <v>0</v>
      </c>
      <c r="AK24" s="25">
        <v>0</v>
      </c>
      <c r="AL24" s="25">
        <v>1</v>
      </c>
      <c r="AM24" s="25">
        <v>0</v>
      </c>
      <c r="AN24" s="25">
        <v>0</v>
      </c>
      <c r="AO24" s="25">
        <v>0</v>
      </c>
      <c r="AP24" s="25">
        <v>0</v>
      </c>
      <c r="AQ24" s="25">
        <v>1</v>
      </c>
      <c r="AR24" s="25">
        <v>0</v>
      </c>
      <c r="AS24" s="1">
        <v>0</v>
      </c>
      <c r="AT24" s="1">
        <v>0</v>
      </c>
      <c r="AU24" s="1">
        <v>0</v>
      </c>
      <c r="AV24" s="1">
        <v>0</v>
      </c>
      <c r="AW24" s="1">
        <v>0</v>
      </c>
      <c r="AX24" s="3">
        <f t="shared" si="2"/>
        <v>2</v>
      </c>
      <c r="AY24" s="1">
        <v>6</v>
      </c>
      <c r="AZ24" s="1">
        <v>9</v>
      </c>
      <c r="BA24" s="1">
        <v>11</v>
      </c>
      <c r="BB24" s="1">
        <v>8</v>
      </c>
      <c r="BC24" s="1">
        <v>5</v>
      </c>
      <c r="BD24" s="1">
        <v>7</v>
      </c>
      <c r="BE24" s="1">
        <v>12</v>
      </c>
      <c r="BF24" s="1">
        <v>11.05</v>
      </c>
      <c r="BG24" s="1">
        <v>12</v>
      </c>
      <c r="BH24" s="1">
        <v>0</v>
      </c>
      <c r="BI24" s="1">
        <v>0</v>
      </c>
      <c r="BJ24" s="1">
        <v>0</v>
      </c>
      <c r="BK24" s="1">
        <v>0</v>
      </c>
      <c r="BL24" s="1">
        <v>0</v>
      </c>
      <c r="BM24" s="3">
        <f t="shared" si="3"/>
        <v>81.05</v>
      </c>
      <c r="BN24" s="1">
        <v>0</v>
      </c>
      <c r="BO24" s="1">
        <v>0</v>
      </c>
      <c r="BP24" s="1">
        <v>0</v>
      </c>
      <c r="BQ24" s="1">
        <v>0</v>
      </c>
      <c r="BR24" s="1">
        <v>0</v>
      </c>
      <c r="BS24" s="1">
        <v>0</v>
      </c>
      <c r="BT24" s="1">
        <v>0</v>
      </c>
      <c r="BU24" s="1">
        <v>0</v>
      </c>
      <c r="BV24" s="1">
        <v>0</v>
      </c>
      <c r="BW24" s="1">
        <v>0</v>
      </c>
      <c r="BX24" s="1">
        <v>0</v>
      </c>
      <c r="BY24" s="1">
        <v>0</v>
      </c>
      <c r="BZ24" s="1">
        <v>0</v>
      </c>
      <c r="CA24" s="1">
        <v>0</v>
      </c>
      <c r="CB24" s="6">
        <f t="shared" si="4"/>
        <v>0</v>
      </c>
      <c r="CC24"/>
    </row>
    <row r="25" spans="1:81" x14ac:dyDescent="0.25">
      <c r="A25" s="1" t="s">
        <v>118</v>
      </c>
      <c r="B25" s="25">
        <f>VLOOKUP(Table1[[#This Row],[SchoolDBN]],Sheet2!$A$1:$E$205,2,FALSE)</f>
        <v>333200860906</v>
      </c>
      <c r="C25" s="25" t="str">
        <f>VLOOKUP(Table1[[#This Row],[SchoolDBN]],Sheet2!$A$1:$E$205,5,FALSE)</f>
        <v>K</v>
      </c>
      <c r="D25" s="1" t="s">
        <v>119</v>
      </c>
      <c r="E25" s="25" t="str">
        <f>VLOOKUP(D25,Sheet2!$A$1:$E$205,4,FALSE)</f>
        <v>SUNY</v>
      </c>
      <c r="F25" s="25">
        <v>90.147000000000006</v>
      </c>
      <c r="G25" s="25">
        <v>93.122</v>
      </c>
      <c r="H25" s="25">
        <v>97.122</v>
      </c>
      <c r="I25" s="25">
        <v>94</v>
      </c>
      <c r="J25" s="25">
        <v>96.974999999999994</v>
      </c>
      <c r="K25" s="25">
        <v>98.950999999999993</v>
      </c>
      <c r="L25" s="25">
        <v>98</v>
      </c>
      <c r="M25" s="25">
        <v>90</v>
      </c>
      <c r="N25" s="25">
        <v>92.001000000000005</v>
      </c>
      <c r="O25" s="25">
        <v>61</v>
      </c>
      <c r="P25" s="25">
        <v>65.122</v>
      </c>
      <c r="Q25" s="25">
        <v>55</v>
      </c>
      <c r="R25" s="25">
        <v>37</v>
      </c>
      <c r="S25" s="25">
        <v>0</v>
      </c>
      <c r="T25" s="26">
        <f t="shared" si="0"/>
        <v>1068.44</v>
      </c>
      <c r="U25" s="25">
        <v>6</v>
      </c>
      <c r="V25" s="25">
        <v>5</v>
      </c>
      <c r="W25" s="25">
        <v>3</v>
      </c>
      <c r="X25" s="25">
        <v>4</v>
      </c>
      <c r="Y25" s="25">
        <v>5</v>
      </c>
      <c r="Z25" s="25">
        <v>0</v>
      </c>
      <c r="AA25" s="25">
        <v>0</v>
      </c>
      <c r="AB25" s="25">
        <v>2</v>
      </c>
      <c r="AC25" s="25">
        <v>0</v>
      </c>
      <c r="AD25" s="25">
        <v>2</v>
      </c>
      <c r="AE25" s="25">
        <v>0</v>
      </c>
      <c r="AF25" s="25">
        <v>6</v>
      </c>
      <c r="AG25" s="25">
        <v>0</v>
      </c>
      <c r="AH25" s="25">
        <v>0</v>
      </c>
      <c r="AI25" s="25">
        <f t="shared" si="1"/>
        <v>33</v>
      </c>
      <c r="AJ25" s="25">
        <v>0</v>
      </c>
      <c r="AK25" s="25">
        <v>0</v>
      </c>
      <c r="AL25" s="25">
        <v>0</v>
      </c>
      <c r="AM25" s="25">
        <v>0</v>
      </c>
      <c r="AN25" s="25">
        <v>4</v>
      </c>
      <c r="AO25" s="25">
        <v>4</v>
      </c>
      <c r="AP25" s="25">
        <v>4</v>
      </c>
      <c r="AQ25" s="25">
        <v>4.9000000000000002E-2</v>
      </c>
      <c r="AR25" s="25">
        <v>0</v>
      </c>
      <c r="AS25" s="1">
        <v>9</v>
      </c>
      <c r="AT25" s="1">
        <v>1</v>
      </c>
      <c r="AU25" s="1">
        <v>2</v>
      </c>
      <c r="AV25" s="1">
        <v>1</v>
      </c>
      <c r="AW25" s="1">
        <v>0</v>
      </c>
      <c r="AX25" s="3">
        <f t="shared" si="2"/>
        <v>25.048999999999999</v>
      </c>
      <c r="AY25" s="1">
        <v>13.048999999999999</v>
      </c>
      <c r="AZ25" s="1">
        <v>9</v>
      </c>
      <c r="BA25" s="1">
        <v>14</v>
      </c>
      <c r="BB25" s="1">
        <v>7</v>
      </c>
      <c r="BC25" s="1">
        <v>14</v>
      </c>
      <c r="BD25" s="1">
        <v>13</v>
      </c>
      <c r="BE25" s="1">
        <v>12</v>
      </c>
      <c r="BF25" s="1">
        <v>7</v>
      </c>
      <c r="BG25" s="1">
        <v>6</v>
      </c>
      <c r="BH25" s="1">
        <v>0</v>
      </c>
      <c r="BI25" s="1">
        <v>3</v>
      </c>
      <c r="BJ25" s="1">
        <v>1</v>
      </c>
      <c r="BK25" s="1">
        <v>1</v>
      </c>
      <c r="BL25" s="1">
        <v>0</v>
      </c>
      <c r="BM25" s="3">
        <f t="shared" si="3"/>
        <v>100.04900000000001</v>
      </c>
      <c r="BN25" s="1">
        <v>0</v>
      </c>
      <c r="BO25" s="1">
        <v>0</v>
      </c>
      <c r="BP25" s="1">
        <v>0</v>
      </c>
      <c r="BQ25" s="1">
        <v>0</v>
      </c>
      <c r="BR25" s="1">
        <v>0</v>
      </c>
      <c r="BS25" s="1">
        <v>0</v>
      </c>
      <c r="BT25" s="1">
        <v>0</v>
      </c>
      <c r="BU25" s="1">
        <v>0</v>
      </c>
      <c r="BV25" s="1">
        <v>0</v>
      </c>
      <c r="BW25" s="1">
        <v>0</v>
      </c>
      <c r="BX25" s="1">
        <v>0</v>
      </c>
      <c r="BY25" s="1">
        <v>0</v>
      </c>
      <c r="BZ25" s="1">
        <v>0</v>
      </c>
      <c r="CA25" s="1">
        <v>0</v>
      </c>
      <c r="CB25" s="6">
        <f t="shared" si="4"/>
        <v>0</v>
      </c>
      <c r="CC25"/>
    </row>
    <row r="26" spans="1:81" x14ac:dyDescent="0.25">
      <c r="A26" s="1" t="s">
        <v>120</v>
      </c>
      <c r="B26" s="25">
        <f>VLOOKUP(Table1[[#This Row],[SchoolDBN]],Sheet2!$A$1:$E$205,2,FALSE)</f>
        <v>331600860860</v>
      </c>
      <c r="C26" s="25" t="str">
        <f>VLOOKUP(Table1[[#This Row],[SchoolDBN]],Sheet2!$A$1:$E$205,5,FALSE)</f>
        <v>K</v>
      </c>
      <c r="D26" s="1" t="s">
        <v>121</v>
      </c>
      <c r="E26" s="25" t="str">
        <f>VLOOKUP(D26,Sheet2!$A$1:$E$205,4,FALSE)</f>
        <v>SUNY</v>
      </c>
      <c r="F26" s="25">
        <v>88.897000000000006</v>
      </c>
      <c r="G26" s="25">
        <v>87</v>
      </c>
      <c r="H26" s="25">
        <v>89.923000000000002</v>
      </c>
      <c r="I26" s="25">
        <v>89.974000000000004</v>
      </c>
      <c r="J26" s="25">
        <v>84</v>
      </c>
      <c r="K26" s="25">
        <v>88</v>
      </c>
      <c r="L26" s="25">
        <v>80.051000000000002</v>
      </c>
      <c r="M26" s="25">
        <v>73</v>
      </c>
      <c r="N26" s="25">
        <v>51</v>
      </c>
      <c r="O26" s="25">
        <v>27</v>
      </c>
      <c r="P26" s="25">
        <v>13</v>
      </c>
      <c r="Q26" s="25">
        <v>9</v>
      </c>
      <c r="R26" s="25">
        <v>8</v>
      </c>
      <c r="S26" s="25">
        <v>0</v>
      </c>
      <c r="T26" s="26">
        <f t="shared" si="0"/>
        <v>788.84500000000003</v>
      </c>
      <c r="U26" s="25">
        <v>6</v>
      </c>
      <c r="V26" s="25">
        <v>5</v>
      </c>
      <c r="W26" s="25">
        <v>10</v>
      </c>
      <c r="X26" s="25">
        <v>10</v>
      </c>
      <c r="Y26" s="25">
        <v>7</v>
      </c>
      <c r="Z26" s="25">
        <v>10</v>
      </c>
      <c r="AA26" s="25">
        <v>8</v>
      </c>
      <c r="AB26" s="25">
        <v>1</v>
      </c>
      <c r="AC26" s="25">
        <v>1</v>
      </c>
      <c r="AD26" s="25">
        <v>0</v>
      </c>
      <c r="AE26" s="25">
        <v>2</v>
      </c>
      <c r="AF26" s="25">
        <v>1</v>
      </c>
      <c r="AG26" s="25">
        <v>1</v>
      </c>
      <c r="AH26" s="25">
        <v>0</v>
      </c>
      <c r="AI26" s="25">
        <f t="shared" si="1"/>
        <v>62</v>
      </c>
      <c r="AJ26" s="25">
        <v>5.923</v>
      </c>
      <c r="AK26" s="25">
        <v>4</v>
      </c>
      <c r="AL26" s="25">
        <v>2.9740000000000002</v>
      </c>
      <c r="AM26" s="25">
        <v>7</v>
      </c>
      <c r="AN26" s="25">
        <v>3</v>
      </c>
      <c r="AO26" s="25">
        <v>12</v>
      </c>
      <c r="AP26" s="25">
        <v>4.0259999999999998</v>
      </c>
      <c r="AQ26" s="25">
        <v>12</v>
      </c>
      <c r="AR26" s="25">
        <v>10</v>
      </c>
      <c r="AS26" s="1">
        <v>2</v>
      </c>
      <c r="AT26" s="1">
        <v>2</v>
      </c>
      <c r="AU26" s="1">
        <v>0</v>
      </c>
      <c r="AV26" s="1">
        <v>0</v>
      </c>
      <c r="AW26" s="1">
        <v>0</v>
      </c>
      <c r="AX26" s="3">
        <f t="shared" si="2"/>
        <v>64.923000000000002</v>
      </c>
      <c r="AY26" s="1">
        <v>0</v>
      </c>
      <c r="AZ26" s="1">
        <v>0</v>
      </c>
      <c r="BA26" s="1">
        <v>0</v>
      </c>
      <c r="BB26" s="1">
        <v>0</v>
      </c>
      <c r="BC26" s="1">
        <v>0</v>
      </c>
      <c r="BD26" s="1">
        <v>0</v>
      </c>
      <c r="BE26" s="1">
        <v>0</v>
      </c>
      <c r="BF26" s="1">
        <v>0</v>
      </c>
      <c r="BG26" s="1">
        <v>0</v>
      </c>
      <c r="BH26" s="1">
        <v>0</v>
      </c>
      <c r="BI26" s="1">
        <v>0</v>
      </c>
      <c r="BJ26" s="1">
        <v>0</v>
      </c>
      <c r="BK26" s="1">
        <v>0</v>
      </c>
      <c r="BL26" s="1">
        <v>0</v>
      </c>
      <c r="BM26" s="3">
        <f t="shared" si="3"/>
        <v>0</v>
      </c>
      <c r="BN26" s="1">
        <v>0</v>
      </c>
      <c r="BO26" s="1">
        <v>0</v>
      </c>
      <c r="BP26" s="1">
        <v>0</v>
      </c>
      <c r="BQ26" s="1">
        <v>0</v>
      </c>
      <c r="BR26" s="1">
        <v>0</v>
      </c>
      <c r="BS26" s="1">
        <v>0</v>
      </c>
      <c r="BT26" s="1">
        <v>0</v>
      </c>
      <c r="BU26" s="1">
        <v>0</v>
      </c>
      <c r="BV26" s="1">
        <v>0</v>
      </c>
      <c r="BW26" s="1">
        <v>0</v>
      </c>
      <c r="BX26" s="1">
        <v>0</v>
      </c>
      <c r="BY26" s="1">
        <v>0</v>
      </c>
      <c r="BZ26" s="1">
        <v>0</v>
      </c>
      <c r="CA26" s="1">
        <v>0</v>
      </c>
      <c r="CB26" s="6">
        <f t="shared" si="4"/>
        <v>0</v>
      </c>
      <c r="CC26"/>
    </row>
    <row r="27" spans="1:81" x14ac:dyDescent="0.25">
      <c r="A27" s="1" t="s">
        <v>122</v>
      </c>
      <c r="B27" s="25">
        <f>VLOOKUP(Table1[[#This Row],[SchoolDBN]],Sheet2!$A$1:$E$205,2,FALSE)</f>
        <v>331800860908</v>
      </c>
      <c r="C27" s="25" t="str">
        <f>VLOOKUP(Table1[[#This Row],[SchoolDBN]],Sheet2!$A$1:$E$205,5,FALSE)</f>
        <v>K</v>
      </c>
      <c r="D27" s="1" t="s">
        <v>123</v>
      </c>
      <c r="E27" s="25" t="str">
        <f>VLOOKUP(D27,Sheet2!$A$1:$E$205,4,FALSE)</f>
        <v>SUNY</v>
      </c>
      <c r="F27" s="25">
        <v>0</v>
      </c>
      <c r="G27" s="25">
        <v>0</v>
      </c>
      <c r="H27" s="25">
        <v>0</v>
      </c>
      <c r="I27" s="25">
        <v>0</v>
      </c>
      <c r="J27" s="25">
        <v>0</v>
      </c>
      <c r="K27" s="25">
        <v>86.825000000000003</v>
      </c>
      <c r="L27" s="25">
        <v>87.1</v>
      </c>
      <c r="M27" s="25">
        <v>84.9</v>
      </c>
      <c r="N27" s="25">
        <v>72.099999999999994</v>
      </c>
      <c r="O27" s="25">
        <v>56</v>
      </c>
      <c r="P27" s="25">
        <v>60</v>
      </c>
      <c r="Q27" s="25">
        <v>46</v>
      </c>
      <c r="R27" s="25">
        <v>33</v>
      </c>
      <c r="S27" s="25">
        <v>0</v>
      </c>
      <c r="T27" s="26">
        <f t="shared" si="0"/>
        <v>525.92500000000007</v>
      </c>
      <c r="U27" s="25">
        <v>0</v>
      </c>
      <c r="V27" s="25">
        <v>0</v>
      </c>
      <c r="W27" s="25">
        <v>0</v>
      </c>
      <c r="X27" s="25">
        <v>0</v>
      </c>
      <c r="Y27" s="25">
        <v>0</v>
      </c>
      <c r="Z27" s="25">
        <v>1</v>
      </c>
      <c r="AA27" s="25">
        <v>0</v>
      </c>
      <c r="AB27" s="25">
        <v>1</v>
      </c>
      <c r="AC27" s="25">
        <v>1</v>
      </c>
      <c r="AD27" s="25">
        <v>0</v>
      </c>
      <c r="AE27" s="25">
        <v>0</v>
      </c>
      <c r="AF27" s="25">
        <v>0.97499999999999998</v>
      </c>
      <c r="AG27" s="25">
        <v>0</v>
      </c>
      <c r="AH27" s="25">
        <v>0</v>
      </c>
      <c r="AI27" s="25">
        <f t="shared" si="1"/>
        <v>3.9750000000000001</v>
      </c>
      <c r="AJ27" s="25">
        <v>0</v>
      </c>
      <c r="AK27" s="25">
        <v>0</v>
      </c>
      <c r="AL27" s="25">
        <v>0</v>
      </c>
      <c r="AM27" s="25">
        <v>0</v>
      </c>
      <c r="AN27" s="25">
        <v>0</v>
      </c>
      <c r="AO27" s="25">
        <v>11</v>
      </c>
      <c r="AP27" s="25">
        <v>14</v>
      </c>
      <c r="AQ27" s="25">
        <v>9</v>
      </c>
      <c r="AR27" s="25">
        <v>7</v>
      </c>
      <c r="AS27" s="1">
        <v>0</v>
      </c>
      <c r="AT27" s="1">
        <v>0</v>
      </c>
      <c r="AU27" s="1">
        <v>0</v>
      </c>
      <c r="AV27" s="1">
        <v>0</v>
      </c>
      <c r="AW27" s="1">
        <v>0</v>
      </c>
      <c r="AX27" s="3">
        <f t="shared" si="2"/>
        <v>41</v>
      </c>
      <c r="AY27" s="1">
        <v>0</v>
      </c>
      <c r="AZ27" s="1">
        <v>0</v>
      </c>
      <c r="BA27" s="1">
        <v>0</v>
      </c>
      <c r="BB27" s="1">
        <v>0</v>
      </c>
      <c r="BC27" s="1">
        <v>0</v>
      </c>
      <c r="BD27" s="1">
        <v>0</v>
      </c>
      <c r="BE27" s="1">
        <v>0</v>
      </c>
      <c r="BF27" s="1">
        <v>0</v>
      </c>
      <c r="BG27" s="1">
        <v>0</v>
      </c>
      <c r="BH27" s="1">
        <v>0</v>
      </c>
      <c r="BI27" s="1">
        <v>0</v>
      </c>
      <c r="BJ27" s="1">
        <v>0</v>
      </c>
      <c r="BK27" s="1">
        <v>0</v>
      </c>
      <c r="BL27" s="1">
        <v>0</v>
      </c>
      <c r="BM27" s="3">
        <f t="shared" si="3"/>
        <v>0</v>
      </c>
      <c r="BN27" s="1">
        <v>0</v>
      </c>
      <c r="BO27" s="1">
        <v>0</v>
      </c>
      <c r="BP27" s="1">
        <v>0</v>
      </c>
      <c r="BQ27" s="1">
        <v>0</v>
      </c>
      <c r="BR27" s="1">
        <v>0</v>
      </c>
      <c r="BS27" s="1">
        <v>0</v>
      </c>
      <c r="BT27" s="1">
        <v>0</v>
      </c>
      <c r="BU27" s="1">
        <v>0</v>
      </c>
      <c r="BV27" s="1">
        <v>0</v>
      </c>
      <c r="BW27" s="1">
        <v>0</v>
      </c>
      <c r="BX27" s="1">
        <v>0</v>
      </c>
      <c r="BY27" s="1">
        <v>0</v>
      </c>
      <c r="BZ27" s="1">
        <v>0</v>
      </c>
      <c r="CA27" s="1">
        <v>0</v>
      </c>
      <c r="CB27" s="6">
        <f t="shared" si="4"/>
        <v>0</v>
      </c>
      <c r="CC27"/>
    </row>
    <row r="28" spans="1:81" x14ac:dyDescent="0.25">
      <c r="A28" s="1" t="s">
        <v>124</v>
      </c>
      <c r="B28" s="25">
        <f>VLOOKUP(Table1[[#This Row],[SchoolDBN]],Sheet2!$A$1:$E$205,2,FALSE)</f>
        <v>332300860912</v>
      </c>
      <c r="C28" s="25" t="str">
        <f>VLOOKUP(Table1[[#This Row],[SchoolDBN]],Sheet2!$A$1:$E$205,5,FALSE)</f>
        <v>K</v>
      </c>
      <c r="D28" s="1" t="s">
        <v>125</v>
      </c>
      <c r="E28" s="25" t="str">
        <f>VLOOKUP(D28,Sheet2!$A$1:$E$205,4,FALSE)</f>
        <v>SUNY</v>
      </c>
      <c r="F28" s="25">
        <v>90.805999999999997</v>
      </c>
      <c r="G28" s="25">
        <v>95.171999999999997</v>
      </c>
      <c r="H28" s="25">
        <v>94.853999999999999</v>
      </c>
      <c r="I28" s="25">
        <v>92.733000000000004</v>
      </c>
      <c r="J28" s="25">
        <v>93.882000000000005</v>
      </c>
      <c r="K28" s="25">
        <v>94.218999999999994</v>
      </c>
      <c r="L28" s="25">
        <v>82.804000000000002</v>
      </c>
      <c r="M28" s="25">
        <v>89.242999999999995</v>
      </c>
      <c r="N28" s="25">
        <v>91.072999999999993</v>
      </c>
      <c r="O28" s="25">
        <v>0</v>
      </c>
      <c r="P28" s="25">
        <v>0</v>
      </c>
      <c r="Q28" s="25">
        <v>0</v>
      </c>
      <c r="R28" s="25">
        <v>0</v>
      </c>
      <c r="S28" s="25">
        <v>0</v>
      </c>
      <c r="T28" s="26">
        <f t="shared" si="0"/>
        <v>824.78599999999994</v>
      </c>
      <c r="U28" s="25">
        <v>3.8530000000000002</v>
      </c>
      <c r="V28" s="25">
        <v>2</v>
      </c>
      <c r="W28" s="25">
        <v>3.9020000000000001</v>
      </c>
      <c r="X28" s="25">
        <v>3</v>
      </c>
      <c r="Y28" s="25">
        <v>1.0980000000000001</v>
      </c>
      <c r="Z28" s="25">
        <v>1</v>
      </c>
      <c r="AA28" s="25">
        <v>2</v>
      </c>
      <c r="AB28" s="25">
        <v>0</v>
      </c>
      <c r="AC28" s="25">
        <v>0</v>
      </c>
      <c r="AD28" s="25">
        <v>0</v>
      </c>
      <c r="AE28" s="25">
        <v>0</v>
      </c>
      <c r="AF28" s="25">
        <v>0</v>
      </c>
      <c r="AG28" s="25">
        <v>0</v>
      </c>
      <c r="AH28" s="25">
        <v>0</v>
      </c>
      <c r="AI28" s="25">
        <f t="shared" si="1"/>
        <v>16.853000000000002</v>
      </c>
      <c r="AJ28" s="25">
        <v>0</v>
      </c>
      <c r="AK28" s="25">
        <v>0</v>
      </c>
      <c r="AL28" s="25">
        <v>0.73199999999999998</v>
      </c>
      <c r="AM28" s="25">
        <v>2</v>
      </c>
      <c r="AN28" s="25">
        <v>1</v>
      </c>
      <c r="AO28" s="25">
        <v>3</v>
      </c>
      <c r="AP28" s="25">
        <v>0</v>
      </c>
      <c r="AQ28" s="25">
        <v>0</v>
      </c>
      <c r="AR28" s="25">
        <v>3</v>
      </c>
      <c r="AS28" s="1">
        <v>0</v>
      </c>
      <c r="AT28" s="1">
        <v>0</v>
      </c>
      <c r="AU28" s="1">
        <v>0</v>
      </c>
      <c r="AV28" s="1">
        <v>0</v>
      </c>
      <c r="AW28" s="1">
        <v>0</v>
      </c>
      <c r="AX28" s="3">
        <f t="shared" si="2"/>
        <v>9.7319999999999993</v>
      </c>
      <c r="AY28" s="1">
        <v>5.2430000000000003</v>
      </c>
      <c r="AZ28" s="1">
        <v>3</v>
      </c>
      <c r="BA28" s="1">
        <v>8.2680000000000007</v>
      </c>
      <c r="BB28" s="1">
        <v>4.8780000000000001</v>
      </c>
      <c r="BC28" s="1">
        <v>2</v>
      </c>
      <c r="BD28" s="1">
        <v>5</v>
      </c>
      <c r="BE28" s="1">
        <v>10</v>
      </c>
      <c r="BF28" s="1">
        <v>15.097</v>
      </c>
      <c r="BG28" s="1">
        <v>7.9269999999999996</v>
      </c>
      <c r="BH28" s="1">
        <v>0</v>
      </c>
      <c r="BI28" s="1">
        <v>0</v>
      </c>
      <c r="BJ28" s="1">
        <v>0</v>
      </c>
      <c r="BK28" s="1">
        <v>0</v>
      </c>
      <c r="BL28" s="1">
        <v>0</v>
      </c>
      <c r="BM28" s="3">
        <f t="shared" si="3"/>
        <v>61.413000000000004</v>
      </c>
      <c r="BN28" s="1">
        <v>0</v>
      </c>
      <c r="BO28" s="1">
        <v>0</v>
      </c>
      <c r="BP28" s="1">
        <v>0</v>
      </c>
      <c r="BQ28" s="1">
        <v>0</v>
      </c>
      <c r="BR28" s="1">
        <v>0</v>
      </c>
      <c r="BS28" s="1">
        <v>0</v>
      </c>
      <c r="BT28" s="1">
        <v>0</v>
      </c>
      <c r="BU28" s="1">
        <v>0</v>
      </c>
      <c r="BV28" s="1">
        <v>0</v>
      </c>
      <c r="BW28" s="1">
        <v>0</v>
      </c>
      <c r="BX28" s="1">
        <v>0</v>
      </c>
      <c r="BY28" s="1">
        <v>0</v>
      </c>
      <c r="BZ28" s="1">
        <v>0</v>
      </c>
      <c r="CA28" s="1">
        <v>0</v>
      </c>
      <c r="CB28" s="6">
        <f t="shared" si="4"/>
        <v>0</v>
      </c>
      <c r="CC28"/>
    </row>
    <row r="29" spans="1:81" x14ac:dyDescent="0.25">
      <c r="A29" s="1" t="s">
        <v>126</v>
      </c>
      <c r="B29" s="25">
        <f>VLOOKUP(Table1[[#This Row],[SchoolDBN]],Sheet2!$A$1:$E$205,2,FALSE)</f>
        <v>331600860918</v>
      </c>
      <c r="C29" s="25" t="str">
        <f>VLOOKUP(Table1[[#This Row],[SchoolDBN]],Sheet2!$A$1:$E$205,5,FALSE)</f>
        <v>K</v>
      </c>
      <c r="D29" s="1" t="s">
        <v>127</v>
      </c>
      <c r="E29" s="25" t="str">
        <f>VLOOKUP(D29,Sheet2!$A$1:$E$205,4,FALSE)</f>
        <v>SUNY</v>
      </c>
      <c r="F29" s="25">
        <v>0</v>
      </c>
      <c r="G29" s="25">
        <v>0</v>
      </c>
      <c r="H29" s="25">
        <v>0</v>
      </c>
      <c r="I29" s="25">
        <v>0</v>
      </c>
      <c r="J29" s="25">
        <v>0</v>
      </c>
      <c r="K29" s="25">
        <v>84.875</v>
      </c>
      <c r="L29" s="25">
        <v>92.974999999999994</v>
      </c>
      <c r="M29" s="25">
        <v>76.224999999999994</v>
      </c>
      <c r="N29" s="25">
        <v>71.125</v>
      </c>
      <c r="O29" s="25">
        <v>44.15</v>
      </c>
      <c r="P29" s="25">
        <v>36.15</v>
      </c>
      <c r="Q29" s="25">
        <v>30.3</v>
      </c>
      <c r="R29" s="25">
        <v>23</v>
      </c>
      <c r="S29" s="25">
        <v>0</v>
      </c>
      <c r="T29" s="26">
        <f t="shared" si="0"/>
        <v>458.79999999999995</v>
      </c>
      <c r="U29" s="25">
        <v>0</v>
      </c>
      <c r="V29" s="25">
        <v>0</v>
      </c>
      <c r="W29" s="25">
        <v>0</v>
      </c>
      <c r="X29" s="25">
        <v>0</v>
      </c>
      <c r="Y29" s="25">
        <v>0</v>
      </c>
      <c r="Z29" s="25">
        <v>1.95</v>
      </c>
      <c r="AA29" s="25">
        <v>3</v>
      </c>
      <c r="AB29" s="25">
        <v>2</v>
      </c>
      <c r="AC29" s="25">
        <v>1</v>
      </c>
      <c r="AD29" s="25">
        <v>0</v>
      </c>
      <c r="AE29" s="25">
        <v>0</v>
      </c>
      <c r="AF29" s="25">
        <v>0</v>
      </c>
      <c r="AG29" s="25">
        <v>0</v>
      </c>
      <c r="AH29" s="25">
        <v>0</v>
      </c>
      <c r="AI29" s="25">
        <f t="shared" si="1"/>
        <v>7.95</v>
      </c>
      <c r="AJ29" s="25">
        <v>0</v>
      </c>
      <c r="AK29" s="25">
        <v>0</v>
      </c>
      <c r="AL29" s="25">
        <v>0</v>
      </c>
      <c r="AM29" s="25">
        <v>0</v>
      </c>
      <c r="AN29" s="25">
        <v>0</v>
      </c>
      <c r="AO29" s="25">
        <v>6.95</v>
      </c>
      <c r="AP29" s="25">
        <v>11</v>
      </c>
      <c r="AQ29" s="25">
        <v>12</v>
      </c>
      <c r="AR29" s="25">
        <v>6</v>
      </c>
      <c r="AS29" s="1">
        <v>5</v>
      </c>
      <c r="AT29" s="1">
        <v>4</v>
      </c>
      <c r="AU29" s="1">
        <v>1</v>
      </c>
      <c r="AV29" s="1">
        <v>0</v>
      </c>
      <c r="AW29" s="1">
        <v>0</v>
      </c>
      <c r="AX29" s="3">
        <f t="shared" si="2"/>
        <v>45.95</v>
      </c>
      <c r="AY29" s="1">
        <v>0</v>
      </c>
      <c r="AZ29" s="1">
        <v>0</v>
      </c>
      <c r="BA29" s="1">
        <v>0</v>
      </c>
      <c r="BB29" s="1">
        <v>0</v>
      </c>
      <c r="BC29" s="1">
        <v>0</v>
      </c>
      <c r="BD29" s="1">
        <v>6</v>
      </c>
      <c r="BE29" s="1">
        <v>0</v>
      </c>
      <c r="BF29" s="1">
        <v>0</v>
      </c>
      <c r="BG29" s="1">
        <v>0</v>
      </c>
      <c r="BH29" s="1">
        <v>0</v>
      </c>
      <c r="BI29" s="1">
        <v>0</v>
      </c>
      <c r="BJ29" s="1">
        <v>0</v>
      </c>
      <c r="BK29" s="1">
        <v>0</v>
      </c>
      <c r="BL29" s="1">
        <v>0</v>
      </c>
      <c r="BM29" s="3">
        <f t="shared" si="3"/>
        <v>6</v>
      </c>
      <c r="BN29" s="1">
        <v>0</v>
      </c>
      <c r="BO29" s="1">
        <v>0</v>
      </c>
      <c r="BP29" s="1">
        <v>0</v>
      </c>
      <c r="BQ29" s="1">
        <v>0</v>
      </c>
      <c r="BR29" s="1">
        <v>0</v>
      </c>
      <c r="BS29" s="1">
        <v>0</v>
      </c>
      <c r="BT29" s="1">
        <v>0</v>
      </c>
      <c r="BU29" s="1">
        <v>0</v>
      </c>
      <c r="BV29" s="1">
        <v>0</v>
      </c>
      <c r="BW29" s="1">
        <v>0</v>
      </c>
      <c r="BX29" s="1">
        <v>0</v>
      </c>
      <c r="BY29" s="1">
        <v>0</v>
      </c>
      <c r="BZ29" s="1">
        <v>0</v>
      </c>
      <c r="CA29" s="1">
        <v>0</v>
      </c>
      <c r="CB29" s="6">
        <f t="shared" si="4"/>
        <v>0</v>
      </c>
      <c r="CC29"/>
    </row>
    <row r="30" spans="1:81" x14ac:dyDescent="0.25">
      <c r="A30" s="1" t="s">
        <v>128</v>
      </c>
      <c r="B30" s="25">
        <f>VLOOKUP(Table1[[#This Row],[SchoolDBN]],Sheet2!$A$1:$E$205,2,FALSE)</f>
        <v>331600860924</v>
      </c>
      <c r="C30" s="25" t="str">
        <f>VLOOKUP(Table1[[#This Row],[SchoolDBN]],Sheet2!$A$1:$E$205,5,FALSE)</f>
        <v>K</v>
      </c>
      <c r="D30" s="1" t="s">
        <v>129</v>
      </c>
      <c r="E30" s="25" t="str">
        <f>VLOOKUP(D30,Sheet2!$A$1:$E$205,4,FALSE)</f>
        <v>SED</v>
      </c>
      <c r="F30" s="25">
        <v>61.246000000000002</v>
      </c>
      <c r="G30" s="25">
        <v>80.61</v>
      </c>
      <c r="H30" s="25">
        <v>83.072999999999993</v>
      </c>
      <c r="I30" s="25">
        <v>83</v>
      </c>
      <c r="J30" s="25">
        <v>65.951999999999998</v>
      </c>
      <c r="K30" s="25">
        <v>44.122</v>
      </c>
      <c r="L30" s="25">
        <v>0</v>
      </c>
      <c r="M30" s="25">
        <v>0</v>
      </c>
      <c r="N30" s="25">
        <v>0</v>
      </c>
      <c r="O30" s="25">
        <v>0</v>
      </c>
      <c r="P30" s="25">
        <v>0</v>
      </c>
      <c r="Q30" s="25">
        <v>0</v>
      </c>
      <c r="R30" s="25">
        <v>0</v>
      </c>
      <c r="S30" s="25">
        <v>0</v>
      </c>
      <c r="T30" s="26">
        <f t="shared" si="0"/>
        <v>418.00299999999999</v>
      </c>
      <c r="U30" s="25">
        <v>1.6830000000000001</v>
      </c>
      <c r="V30" s="25">
        <v>3.6579999999999999</v>
      </c>
      <c r="W30" s="25">
        <v>0.48799999999999999</v>
      </c>
      <c r="X30" s="25">
        <v>3.9740000000000002</v>
      </c>
      <c r="Y30" s="25">
        <v>1.1459999999999999</v>
      </c>
      <c r="Z30" s="25">
        <v>0.48799999999999999</v>
      </c>
      <c r="AA30" s="25">
        <v>0</v>
      </c>
      <c r="AB30" s="25">
        <v>0</v>
      </c>
      <c r="AC30" s="25">
        <v>0</v>
      </c>
      <c r="AD30" s="25">
        <v>0</v>
      </c>
      <c r="AE30" s="25">
        <v>0</v>
      </c>
      <c r="AF30" s="25">
        <v>0</v>
      </c>
      <c r="AG30" s="25">
        <v>0</v>
      </c>
      <c r="AH30" s="25">
        <v>0</v>
      </c>
      <c r="AI30" s="25">
        <f t="shared" si="1"/>
        <v>11.437000000000001</v>
      </c>
      <c r="AJ30" s="25">
        <v>0</v>
      </c>
      <c r="AK30" s="25">
        <v>0.24399999999999999</v>
      </c>
      <c r="AL30" s="25">
        <v>1.024</v>
      </c>
      <c r="AM30" s="25">
        <v>2.2189999999999999</v>
      </c>
      <c r="AN30" s="25">
        <v>1.4870000000000001</v>
      </c>
      <c r="AO30" s="25">
        <v>0.19500000000000001</v>
      </c>
      <c r="AP30" s="25">
        <v>0</v>
      </c>
      <c r="AQ30" s="25">
        <v>0</v>
      </c>
      <c r="AR30" s="25">
        <v>0</v>
      </c>
      <c r="AS30" s="1">
        <v>0</v>
      </c>
      <c r="AT30" s="1">
        <v>0</v>
      </c>
      <c r="AU30" s="1">
        <v>0</v>
      </c>
      <c r="AV30" s="1">
        <v>0</v>
      </c>
      <c r="AW30" s="1">
        <v>0</v>
      </c>
      <c r="AX30" s="3">
        <f t="shared" si="2"/>
        <v>5.1690000000000005</v>
      </c>
      <c r="AY30" s="1">
        <v>1.3169999999999999</v>
      </c>
      <c r="AZ30" s="1">
        <v>2.61</v>
      </c>
      <c r="BA30" s="1">
        <v>3.9750000000000001</v>
      </c>
      <c r="BB30" s="1">
        <v>1.635</v>
      </c>
      <c r="BC30" s="1">
        <v>1.464</v>
      </c>
      <c r="BD30" s="1">
        <v>1.367</v>
      </c>
      <c r="BE30" s="1">
        <v>0</v>
      </c>
      <c r="BF30" s="1">
        <v>0</v>
      </c>
      <c r="BG30" s="1">
        <v>0</v>
      </c>
      <c r="BH30" s="1">
        <v>0</v>
      </c>
      <c r="BI30" s="1">
        <v>0</v>
      </c>
      <c r="BJ30" s="1">
        <v>0</v>
      </c>
      <c r="BK30" s="1">
        <v>0</v>
      </c>
      <c r="BL30" s="1">
        <v>0</v>
      </c>
      <c r="BM30" s="3">
        <f t="shared" si="3"/>
        <v>12.367999999999999</v>
      </c>
      <c r="BN30" s="1">
        <v>0</v>
      </c>
      <c r="BO30" s="1">
        <v>0</v>
      </c>
      <c r="BP30" s="1">
        <v>0</v>
      </c>
      <c r="BQ30" s="1">
        <v>0</v>
      </c>
      <c r="BR30" s="1">
        <v>0</v>
      </c>
      <c r="BS30" s="1">
        <v>0</v>
      </c>
      <c r="BT30" s="1">
        <v>0</v>
      </c>
      <c r="BU30" s="1">
        <v>0</v>
      </c>
      <c r="BV30" s="1">
        <v>0</v>
      </c>
      <c r="BW30" s="1">
        <v>0</v>
      </c>
      <c r="BX30" s="1">
        <v>0</v>
      </c>
      <c r="BY30" s="1">
        <v>0</v>
      </c>
      <c r="BZ30" s="1">
        <v>0</v>
      </c>
      <c r="CA30" s="1">
        <v>0</v>
      </c>
      <c r="CB30" s="6">
        <f t="shared" si="4"/>
        <v>0</v>
      </c>
      <c r="CC30"/>
    </row>
    <row r="31" spans="1:81" x14ac:dyDescent="0.25">
      <c r="A31" s="1" t="s">
        <v>130</v>
      </c>
      <c r="B31" s="25">
        <f>VLOOKUP(Table1[[#This Row],[SchoolDBN]],Sheet2!$A$1:$E$205,2,FALSE)</f>
        <v>331500860927</v>
      </c>
      <c r="C31" s="25" t="str">
        <f>VLOOKUP(Table1[[#This Row],[SchoolDBN]],Sheet2!$A$1:$E$205,5,FALSE)</f>
        <v>K</v>
      </c>
      <c r="D31" s="1" t="s">
        <v>131</v>
      </c>
      <c r="E31" s="25" t="str">
        <f>VLOOKUP(D31,Sheet2!$A$1:$E$205,4,FALSE)</f>
        <v>DOE</v>
      </c>
      <c r="F31" s="25">
        <v>67.073999999999998</v>
      </c>
      <c r="G31" s="25">
        <v>54.244</v>
      </c>
      <c r="H31" s="25">
        <v>57.463000000000001</v>
      </c>
      <c r="I31" s="25">
        <v>58.414000000000001</v>
      </c>
      <c r="J31" s="25">
        <v>56.073</v>
      </c>
      <c r="K31" s="25">
        <v>54.438000000000002</v>
      </c>
      <c r="L31" s="25">
        <v>54.097999999999999</v>
      </c>
      <c r="M31" s="25">
        <v>49.44</v>
      </c>
      <c r="N31" s="25">
        <v>24.122</v>
      </c>
      <c r="O31" s="25">
        <v>0</v>
      </c>
      <c r="P31" s="25">
        <v>0</v>
      </c>
      <c r="Q31" s="25">
        <v>0</v>
      </c>
      <c r="R31" s="25">
        <v>0</v>
      </c>
      <c r="S31" s="25">
        <v>0</v>
      </c>
      <c r="T31" s="26">
        <f t="shared" si="0"/>
        <v>475.36599999999999</v>
      </c>
      <c r="U31" s="25">
        <v>1</v>
      </c>
      <c r="V31" s="25">
        <v>3</v>
      </c>
      <c r="W31" s="25">
        <v>2</v>
      </c>
      <c r="X31" s="25">
        <v>4</v>
      </c>
      <c r="Y31" s="25">
        <v>4</v>
      </c>
      <c r="Z31" s="25">
        <v>4</v>
      </c>
      <c r="AA31" s="25">
        <v>1</v>
      </c>
      <c r="AB31" s="25">
        <v>5</v>
      </c>
      <c r="AC31" s="25">
        <v>2</v>
      </c>
      <c r="AD31" s="25">
        <v>0</v>
      </c>
      <c r="AE31" s="25">
        <v>0</v>
      </c>
      <c r="AF31" s="25">
        <v>0</v>
      </c>
      <c r="AG31" s="25">
        <v>0</v>
      </c>
      <c r="AH31" s="25">
        <v>0</v>
      </c>
      <c r="AI31" s="25">
        <f t="shared" si="1"/>
        <v>26</v>
      </c>
      <c r="AJ31" s="25">
        <v>0</v>
      </c>
      <c r="AK31" s="25">
        <v>1</v>
      </c>
      <c r="AL31" s="25">
        <v>0</v>
      </c>
      <c r="AM31" s="25">
        <v>0</v>
      </c>
      <c r="AN31" s="25">
        <v>0</v>
      </c>
      <c r="AO31" s="25">
        <v>2</v>
      </c>
      <c r="AP31" s="25">
        <v>2</v>
      </c>
      <c r="AQ31" s="25">
        <v>1</v>
      </c>
      <c r="AR31" s="25">
        <v>1</v>
      </c>
      <c r="AS31" s="1">
        <v>0</v>
      </c>
      <c r="AT31" s="1">
        <v>0</v>
      </c>
      <c r="AU31" s="1">
        <v>0</v>
      </c>
      <c r="AV31" s="1">
        <v>0</v>
      </c>
      <c r="AW31" s="1">
        <v>0</v>
      </c>
      <c r="AX31" s="3">
        <f t="shared" si="2"/>
        <v>7</v>
      </c>
      <c r="AY31" s="1">
        <v>4</v>
      </c>
      <c r="AZ31" s="1">
        <v>3</v>
      </c>
      <c r="BA31" s="1">
        <v>6</v>
      </c>
      <c r="BB31" s="1">
        <v>5</v>
      </c>
      <c r="BC31" s="1">
        <v>6</v>
      </c>
      <c r="BD31" s="1">
        <v>5</v>
      </c>
      <c r="BE31" s="1">
        <v>8</v>
      </c>
      <c r="BF31" s="1">
        <v>3</v>
      </c>
      <c r="BG31" s="1">
        <v>2</v>
      </c>
      <c r="BH31" s="1">
        <v>0</v>
      </c>
      <c r="BI31" s="1">
        <v>0</v>
      </c>
      <c r="BJ31" s="1">
        <v>0</v>
      </c>
      <c r="BK31" s="1">
        <v>0</v>
      </c>
      <c r="BL31" s="1">
        <v>0</v>
      </c>
      <c r="BM31" s="3">
        <f t="shared" si="3"/>
        <v>42</v>
      </c>
      <c r="BN31" s="1">
        <v>0</v>
      </c>
      <c r="BO31" s="1">
        <v>0</v>
      </c>
      <c r="BP31" s="1">
        <v>0</v>
      </c>
      <c r="BQ31" s="1">
        <v>0</v>
      </c>
      <c r="BR31" s="1">
        <v>0</v>
      </c>
      <c r="BS31" s="1">
        <v>0</v>
      </c>
      <c r="BT31" s="1">
        <v>0</v>
      </c>
      <c r="BU31" s="1">
        <v>0</v>
      </c>
      <c r="BV31" s="1">
        <v>0</v>
      </c>
      <c r="BW31" s="1">
        <v>0</v>
      </c>
      <c r="BX31" s="1">
        <v>0</v>
      </c>
      <c r="BY31" s="1">
        <v>0</v>
      </c>
      <c r="BZ31" s="1">
        <v>0</v>
      </c>
      <c r="CA31" s="1">
        <v>0</v>
      </c>
      <c r="CB31" s="6">
        <f t="shared" si="4"/>
        <v>0</v>
      </c>
      <c r="CC31"/>
    </row>
    <row r="32" spans="1:81" x14ac:dyDescent="0.25">
      <c r="A32" s="1" t="s">
        <v>132</v>
      </c>
      <c r="B32" s="25">
        <f>VLOOKUP(Table1[[#This Row],[SchoolDBN]],Sheet2!$A$1:$E$205,2,FALSE)</f>
        <v>331800860916</v>
      </c>
      <c r="C32" s="25" t="str">
        <f>VLOOKUP(Table1[[#This Row],[SchoolDBN]],Sheet2!$A$1:$E$205,5,FALSE)</f>
        <v>K</v>
      </c>
      <c r="D32" s="1" t="s">
        <v>133</v>
      </c>
      <c r="E32" s="25" t="str">
        <f>VLOOKUP(D32,Sheet2!$A$1:$E$205,4,FALSE)</f>
        <v>DOE</v>
      </c>
      <c r="F32" s="25">
        <v>143.4</v>
      </c>
      <c r="G32" s="25">
        <v>141.82499999999999</v>
      </c>
      <c r="H32" s="25">
        <v>141.92500000000001</v>
      </c>
      <c r="I32" s="25">
        <v>136.69999999999999</v>
      </c>
      <c r="J32" s="25">
        <v>142.92500000000001</v>
      </c>
      <c r="K32" s="25">
        <v>102.7</v>
      </c>
      <c r="L32" s="25">
        <v>106.625</v>
      </c>
      <c r="M32" s="25">
        <v>80.849999999999994</v>
      </c>
      <c r="N32" s="25">
        <v>81</v>
      </c>
      <c r="O32" s="25">
        <v>66.775000000000006</v>
      </c>
      <c r="P32" s="25">
        <v>0</v>
      </c>
      <c r="Q32" s="25">
        <v>0</v>
      </c>
      <c r="R32" s="25">
        <v>0</v>
      </c>
      <c r="S32" s="25">
        <v>0</v>
      </c>
      <c r="T32" s="26">
        <f t="shared" si="0"/>
        <v>1144.7250000000004</v>
      </c>
      <c r="U32" s="25">
        <v>4.95</v>
      </c>
      <c r="V32" s="25">
        <v>4.9000000000000004</v>
      </c>
      <c r="W32" s="25">
        <v>8.875</v>
      </c>
      <c r="X32" s="25">
        <v>3.9</v>
      </c>
      <c r="Y32" s="25">
        <v>6.9</v>
      </c>
      <c r="Z32" s="25">
        <v>8.9</v>
      </c>
      <c r="AA32" s="25">
        <v>2.9249999999999998</v>
      </c>
      <c r="AB32" s="25">
        <v>4.9249999999999998</v>
      </c>
      <c r="AC32" s="25">
        <v>3.9</v>
      </c>
      <c r="AD32" s="25">
        <v>0</v>
      </c>
      <c r="AE32" s="25">
        <v>0</v>
      </c>
      <c r="AF32" s="25">
        <v>0</v>
      </c>
      <c r="AG32" s="25">
        <v>0</v>
      </c>
      <c r="AH32" s="25">
        <v>0</v>
      </c>
      <c r="AI32" s="25">
        <f t="shared" si="1"/>
        <v>50.17499999999999</v>
      </c>
      <c r="AJ32" s="25">
        <v>0</v>
      </c>
      <c r="AK32" s="25">
        <v>3</v>
      </c>
      <c r="AL32" s="25">
        <v>0</v>
      </c>
      <c r="AM32" s="25">
        <v>1</v>
      </c>
      <c r="AN32" s="25">
        <v>0</v>
      </c>
      <c r="AO32" s="25">
        <v>1</v>
      </c>
      <c r="AP32" s="25">
        <v>2</v>
      </c>
      <c r="AQ32" s="25">
        <v>0</v>
      </c>
      <c r="AR32" s="25">
        <v>0</v>
      </c>
      <c r="AS32" s="1">
        <v>6</v>
      </c>
      <c r="AT32" s="1">
        <v>0</v>
      </c>
      <c r="AU32" s="1">
        <v>0</v>
      </c>
      <c r="AV32" s="1">
        <v>0</v>
      </c>
      <c r="AW32" s="1">
        <v>0</v>
      </c>
      <c r="AX32" s="3">
        <f t="shared" si="2"/>
        <v>13</v>
      </c>
      <c r="AY32" s="1">
        <v>5</v>
      </c>
      <c r="AZ32" s="1">
        <v>8</v>
      </c>
      <c r="BA32" s="1">
        <v>8</v>
      </c>
      <c r="BB32" s="1">
        <v>8</v>
      </c>
      <c r="BC32" s="1">
        <v>8</v>
      </c>
      <c r="BD32" s="1">
        <v>4</v>
      </c>
      <c r="BE32" s="1">
        <v>8</v>
      </c>
      <c r="BF32" s="1">
        <v>7</v>
      </c>
      <c r="BG32" s="1">
        <v>2</v>
      </c>
      <c r="BH32" s="1">
        <v>3</v>
      </c>
      <c r="BI32" s="1">
        <v>0</v>
      </c>
      <c r="BJ32" s="1">
        <v>0</v>
      </c>
      <c r="BK32" s="1">
        <v>0</v>
      </c>
      <c r="BL32" s="1">
        <v>0</v>
      </c>
      <c r="BM32" s="3">
        <f t="shared" si="3"/>
        <v>61</v>
      </c>
      <c r="BN32" s="1">
        <v>0</v>
      </c>
      <c r="BO32" s="1">
        <v>0</v>
      </c>
      <c r="BP32" s="1">
        <v>0</v>
      </c>
      <c r="BQ32" s="1">
        <v>0</v>
      </c>
      <c r="BR32" s="1">
        <v>0</v>
      </c>
      <c r="BS32" s="1">
        <v>0</v>
      </c>
      <c r="BT32" s="1">
        <v>0</v>
      </c>
      <c r="BU32" s="1">
        <v>0</v>
      </c>
      <c r="BV32" s="1">
        <v>0</v>
      </c>
      <c r="BW32" s="1">
        <v>0</v>
      </c>
      <c r="BX32" s="1">
        <v>0</v>
      </c>
      <c r="BY32" s="1">
        <v>0</v>
      </c>
      <c r="BZ32" s="1">
        <v>0</v>
      </c>
      <c r="CA32" s="1">
        <v>0</v>
      </c>
      <c r="CB32" s="6">
        <f t="shared" si="4"/>
        <v>0</v>
      </c>
      <c r="CC32"/>
    </row>
    <row r="33" spans="1:81" x14ac:dyDescent="0.25">
      <c r="A33" s="1" t="s">
        <v>134</v>
      </c>
      <c r="B33" s="25">
        <f>VLOOKUP(Table1[[#This Row],[SchoolDBN]],Sheet2!$A$1:$E$205,2,FALSE)</f>
        <v>331900860993</v>
      </c>
      <c r="C33" s="25" t="str">
        <f>VLOOKUP(Table1[[#This Row],[SchoolDBN]],Sheet2!$A$1:$E$205,5,FALSE)</f>
        <v>K</v>
      </c>
      <c r="D33" s="1" t="s">
        <v>135</v>
      </c>
      <c r="E33" s="25" t="str">
        <f>VLOOKUP(D33,Sheet2!$A$1:$E$205,4,FALSE)</f>
        <v>SUNY</v>
      </c>
      <c r="F33" s="25">
        <v>91.05</v>
      </c>
      <c r="G33" s="25">
        <v>91.95</v>
      </c>
      <c r="H33" s="25">
        <v>95.1</v>
      </c>
      <c r="I33" s="25">
        <v>101.175</v>
      </c>
      <c r="J33" s="25">
        <v>0</v>
      </c>
      <c r="K33" s="25">
        <v>0</v>
      </c>
      <c r="L33" s="25">
        <v>0</v>
      </c>
      <c r="M33" s="25">
        <v>0</v>
      </c>
      <c r="N33" s="25">
        <v>0</v>
      </c>
      <c r="O33" s="25">
        <v>0</v>
      </c>
      <c r="P33" s="25">
        <v>0</v>
      </c>
      <c r="Q33" s="25">
        <v>0</v>
      </c>
      <c r="R33" s="25">
        <v>0</v>
      </c>
      <c r="S33" s="25">
        <v>0</v>
      </c>
      <c r="T33" s="26">
        <f t="shared" si="0"/>
        <v>379.27500000000003</v>
      </c>
      <c r="U33" s="25">
        <v>3</v>
      </c>
      <c r="V33" s="25">
        <v>6</v>
      </c>
      <c r="W33" s="25">
        <v>6</v>
      </c>
      <c r="X33" s="25">
        <v>5</v>
      </c>
      <c r="Y33" s="25">
        <v>0</v>
      </c>
      <c r="Z33" s="25">
        <v>0</v>
      </c>
      <c r="AA33" s="25">
        <v>0</v>
      </c>
      <c r="AB33" s="25">
        <v>0</v>
      </c>
      <c r="AC33" s="25">
        <v>0</v>
      </c>
      <c r="AD33" s="25">
        <v>0</v>
      </c>
      <c r="AE33" s="25">
        <v>0</v>
      </c>
      <c r="AF33" s="25">
        <v>0</v>
      </c>
      <c r="AG33" s="25">
        <v>0</v>
      </c>
      <c r="AH33" s="25">
        <v>0</v>
      </c>
      <c r="AI33" s="25">
        <f t="shared" si="1"/>
        <v>20</v>
      </c>
      <c r="AJ33" s="25">
        <v>0</v>
      </c>
      <c r="AK33" s="25">
        <v>0</v>
      </c>
      <c r="AL33" s="25">
        <v>2</v>
      </c>
      <c r="AM33" s="25">
        <v>0</v>
      </c>
      <c r="AN33" s="25">
        <v>0</v>
      </c>
      <c r="AO33" s="25">
        <v>0</v>
      </c>
      <c r="AP33" s="25">
        <v>0</v>
      </c>
      <c r="AQ33" s="25">
        <v>0</v>
      </c>
      <c r="AR33" s="25">
        <v>0</v>
      </c>
      <c r="AS33" s="1">
        <v>0</v>
      </c>
      <c r="AT33" s="1">
        <v>0</v>
      </c>
      <c r="AU33" s="1">
        <v>0</v>
      </c>
      <c r="AV33" s="1">
        <v>0</v>
      </c>
      <c r="AW33" s="1">
        <v>0</v>
      </c>
      <c r="AX33" s="3">
        <f t="shared" si="2"/>
        <v>2</v>
      </c>
      <c r="AY33" s="1">
        <v>3</v>
      </c>
      <c r="AZ33" s="1">
        <v>7</v>
      </c>
      <c r="BA33" s="1">
        <v>6</v>
      </c>
      <c r="BB33" s="1">
        <v>1.9750000000000001</v>
      </c>
      <c r="BC33" s="1">
        <v>0</v>
      </c>
      <c r="BD33" s="1">
        <v>0</v>
      </c>
      <c r="BE33" s="1">
        <v>0</v>
      </c>
      <c r="BF33" s="1">
        <v>0</v>
      </c>
      <c r="BG33" s="1">
        <v>0</v>
      </c>
      <c r="BH33" s="1">
        <v>0</v>
      </c>
      <c r="BI33" s="1">
        <v>0</v>
      </c>
      <c r="BJ33" s="1">
        <v>0</v>
      </c>
      <c r="BK33" s="1">
        <v>0</v>
      </c>
      <c r="BL33" s="1">
        <v>0</v>
      </c>
      <c r="BM33" s="3">
        <f t="shared" si="3"/>
        <v>17.975000000000001</v>
      </c>
      <c r="BN33" s="1">
        <v>0</v>
      </c>
      <c r="BO33" s="1">
        <v>0</v>
      </c>
      <c r="BP33" s="1">
        <v>0</v>
      </c>
      <c r="BQ33" s="1">
        <v>0</v>
      </c>
      <c r="BR33" s="1">
        <v>0</v>
      </c>
      <c r="BS33" s="1">
        <v>0</v>
      </c>
      <c r="BT33" s="1">
        <v>0</v>
      </c>
      <c r="BU33" s="1">
        <v>0</v>
      </c>
      <c r="BV33" s="1">
        <v>0</v>
      </c>
      <c r="BW33" s="1">
        <v>0</v>
      </c>
      <c r="BX33" s="1">
        <v>0</v>
      </c>
      <c r="BY33" s="1">
        <v>0</v>
      </c>
      <c r="BZ33" s="1">
        <v>0</v>
      </c>
      <c r="CA33" s="1">
        <v>0</v>
      </c>
      <c r="CB33" s="6">
        <f t="shared" si="4"/>
        <v>0</v>
      </c>
      <c r="CC33"/>
    </row>
    <row r="34" spans="1:81" x14ac:dyDescent="0.25">
      <c r="A34" s="1" t="s">
        <v>136</v>
      </c>
      <c r="B34" s="25">
        <f>VLOOKUP(Table1[[#This Row],[SchoolDBN]],Sheet2!$A$1:$E$205,2,FALSE)</f>
        <v>331400861036</v>
      </c>
      <c r="C34" s="25" t="str">
        <f>VLOOKUP(Table1[[#This Row],[SchoolDBN]],Sheet2!$A$1:$E$205,5,FALSE)</f>
        <v>K</v>
      </c>
      <c r="D34" s="1" t="s">
        <v>137</v>
      </c>
      <c r="E34" s="25" t="str">
        <f>VLOOKUP(D34,Sheet2!$A$1:$E$205,4,FALSE)</f>
        <v>SUNY</v>
      </c>
      <c r="F34" s="25">
        <v>74.849999999999994</v>
      </c>
      <c r="G34" s="25">
        <v>76.95</v>
      </c>
      <c r="H34" s="25">
        <v>75</v>
      </c>
      <c r="I34" s="25">
        <v>51.075000000000003</v>
      </c>
      <c r="J34" s="25">
        <v>0</v>
      </c>
      <c r="K34" s="25">
        <v>0</v>
      </c>
      <c r="L34" s="25">
        <v>0</v>
      </c>
      <c r="M34" s="25">
        <v>0</v>
      </c>
      <c r="N34" s="25">
        <v>0</v>
      </c>
      <c r="O34" s="25">
        <v>0</v>
      </c>
      <c r="P34" s="25">
        <v>0</v>
      </c>
      <c r="Q34" s="25">
        <v>0</v>
      </c>
      <c r="R34" s="25">
        <v>0</v>
      </c>
      <c r="S34" s="25">
        <v>0</v>
      </c>
      <c r="T34" s="26">
        <f t="shared" si="0"/>
        <v>277.875</v>
      </c>
      <c r="U34" s="25">
        <v>3.875</v>
      </c>
      <c r="V34" s="25">
        <v>6.85</v>
      </c>
      <c r="W34" s="25">
        <v>2.95</v>
      </c>
      <c r="X34" s="25">
        <v>5.85</v>
      </c>
      <c r="Y34" s="25">
        <v>0</v>
      </c>
      <c r="Z34" s="25">
        <v>0</v>
      </c>
      <c r="AA34" s="25">
        <v>0</v>
      </c>
      <c r="AB34" s="25">
        <v>0</v>
      </c>
      <c r="AC34" s="25">
        <v>0</v>
      </c>
      <c r="AD34" s="25">
        <v>0</v>
      </c>
      <c r="AE34" s="25">
        <v>0</v>
      </c>
      <c r="AF34" s="25">
        <v>0</v>
      </c>
      <c r="AG34" s="25">
        <v>0</v>
      </c>
      <c r="AH34" s="25">
        <v>0</v>
      </c>
      <c r="AI34" s="25">
        <f t="shared" si="1"/>
        <v>19.524999999999999</v>
      </c>
      <c r="AJ34" s="25">
        <v>0</v>
      </c>
      <c r="AK34" s="25">
        <v>0</v>
      </c>
      <c r="AL34" s="25">
        <v>5</v>
      </c>
      <c r="AM34" s="25">
        <v>1</v>
      </c>
      <c r="AN34" s="25">
        <v>0</v>
      </c>
      <c r="AO34" s="25">
        <v>0</v>
      </c>
      <c r="AP34" s="25">
        <v>0</v>
      </c>
      <c r="AQ34" s="25">
        <v>0</v>
      </c>
      <c r="AR34" s="25">
        <v>0</v>
      </c>
      <c r="AS34" s="1">
        <v>0</v>
      </c>
      <c r="AT34" s="1">
        <v>0</v>
      </c>
      <c r="AU34" s="1">
        <v>0</v>
      </c>
      <c r="AV34" s="1">
        <v>0</v>
      </c>
      <c r="AW34" s="1">
        <v>0</v>
      </c>
      <c r="AX34" s="3">
        <f t="shared" si="2"/>
        <v>6</v>
      </c>
      <c r="AY34" s="1">
        <v>9</v>
      </c>
      <c r="AZ34" s="1">
        <v>9.9749999999999996</v>
      </c>
      <c r="BA34" s="1">
        <v>15</v>
      </c>
      <c r="BB34" s="1">
        <v>7.0750000000000002</v>
      </c>
      <c r="BC34" s="1">
        <v>0</v>
      </c>
      <c r="BD34" s="1">
        <v>0</v>
      </c>
      <c r="BE34" s="1">
        <v>0</v>
      </c>
      <c r="BF34" s="1">
        <v>0</v>
      </c>
      <c r="BG34" s="1">
        <v>0</v>
      </c>
      <c r="BH34" s="1">
        <v>0</v>
      </c>
      <c r="BI34" s="1">
        <v>0</v>
      </c>
      <c r="BJ34" s="1">
        <v>0</v>
      </c>
      <c r="BK34" s="1">
        <v>0</v>
      </c>
      <c r="BL34" s="1">
        <v>0</v>
      </c>
      <c r="BM34" s="3">
        <f t="shared" si="3"/>
        <v>41.050000000000004</v>
      </c>
      <c r="BN34" s="1">
        <v>0</v>
      </c>
      <c r="BO34" s="1">
        <v>0</v>
      </c>
      <c r="BP34" s="1">
        <v>0</v>
      </c>
      <c r="BQ34" s="1">
        <v>0</v>
      </c>
      <c r="BR34" s="1">
        <v>0</v>
      </c>
      <c r="BS34" s="1">
        <v>0</v>
      </c>
      <c r="BT34" s="1">
        <v>0</v>
      </c>
      <c r="BU34" s="1">
        <v>0</v>
      </c>
      <c r="BV34" s="1">
        <v>0</v>
      </c>
      <c r="BW34" s="1">
        <v>0</v>
      </c>
      <c r="BX34" s="1">
        <v>0</v>
      </c>
      <c r="BY34" s="1">
        <v>0</v>
      </c>
      <c r="BZ34" s="1">
        <v>0</v>
      </c>
      <c r="CA34" s="1">
        <v>0</v>
      </c>
      <c r="CB34" s="6">
        <f t="shared" si="4"/>
        <v>0</v>
      </c>
      <c r="CC34"/>
    </row>
    <row r="35" spans="1:81" x14ac:dyDescent="0.25">
      <c r="A35" s="1" t="s">
        <v>138</v>
      </c>
      <c r="B35" s="25">
        <f>VLOOKUP(Table1[[#This Row],[SchoolDBN]],Sheet2!$A$1:$E$205,2,FALSE)</f>
        <v>331700861037</v>
      </c>
      <c r="C35" s="25" t="str">
        <f>VLOOKUP(Table1[[#This Row],[SchoolDBN]],Sheet2!$A$1:$E$205,5,FALSE)</f>
        <v>K</v>
      </c>
      <c r="D35" s="1" t="s">
        <v>139</v>
      </c>
      <c r="E35" s="25" t="str">
        <f>VLOOKUP(D35,Sheet2!$A$1:$E$205,4,FALSE)</f>
        <v>SUNY</v>
      </c>
      <c r="F35" s="25">
        <v>64.099999999999994</v>
      </c>
      <c r="G35" s="25">
        <v>92.924999999999997</v>
      </c>
      <c r="H35" s="25">
        <v>71.05</v>
      </c>
      <c r="I35" s="25">
        <v>52.075000000000003</v>
      </c>
      <c r="J35" s="25">
        <v>0</v>
      </c>
      <c r="K35" s="25">
        <v>0</v>
      </c>
      <c r="L35" s="25">
        <v>0</v>
      </c>
      <c r="M35" s="25">
        <v>0</v>
      </c>
      <c r="N35" s="25">
        <v>0</v>
      </c>
      <c r="O35" s="25">
        <v>0</v>
      </c>
      <c r="P35" s="25">
        <v>0</v>
      </c>
      <c r="Q35" s="25">
        <v>0</v>
      </c>
      <c r="R35" s="25">
        <v>0</v>
      </c>
      <c r="S35" s="25">
        <v>0</v>
      </c>
      <c r="T35" s="26">
        <f t="shared" si="0"/>
        <v>280.14999999999998</v>
      </c>
      <c r="U35" s="25">
        <v>3</v>
      </c>
      <c r="V35" s="25">
        <v>5</v>
      </c>
      <c r="W35" s="25">
        <v>6.95</v>
      </c>
      <c r="X35" s="25">
        <v>3</v>
      </c>
      <c r="Y35" s="25">
        <v>0</v>
      </c>
      <c r="Z35" s="25">
        <v>0</v>
      </c>
      <c r="AA35" s="25">
        <v>0</v>
      </c>
      <c r="AB35" s="25">
        <v>0</v>
      </c>
      <c r="AC35" s="25">
        <v>0</v>
      </c>
      <c r="AD35" s="25">
        <v>0</v>
      </c>
      <c r="AE35" s="25">
        <v>0</v>
      </c>
      <c r="AF35" s="25">
        <v>0</v>
      </c>
      <c r="AG35" s="25">
        <v>0</v>
      </c>
      <c r="AH35" s="25">
        <v>0</v>
      </c>
      <c r="AI35" s="25">
        <f t="shared" si="1"/>
        <v>17.95</v>
      </c>
      <c r="AJ35" s="25">
        <v>6</v>
      </c>
      <c r="AK35" s="25">
        <v>1.9750000000000001</v>
      </c>
      <c r="AL35" s="25">
        <v>1</v>
      </c>
      <c r="AM35" s="25">
        <v>1</v>
      </c>
      <c r="AN35" s="25">
        <v>0</v>
      </c>
      <c r="AO35" s="25">
        <v>0</v>
      </c>
      <c r="AP35" s="25">
        <v>0</v>
      </c>
      <c r="AQ35" s="25">
        <v>0</v>
      </c>
      <c r="AR35" s="25">
        <v>0</v>
      </c>
      <c r="AS35" s="1">
        <v>0</v>
      </c>
      <c r="AT35" s="1">
        <v>0</v>
      </c>
      <c r="AU35" s="1">
        <v>0</v>
      </c>
      <c r="AV35" s="1">
        <v>0</v>
      </c>
      <c r="AW35" s="1">
        <v>0</v>
      </c>
      <c r="AX35" s="3">
        <f t="shared" si="2"/>
        <v>9.9749999999999996</v>
      </c>
      <c r="AY35" s="1">
        <v>0</v>
      </c>
      <c r="AZ35" s="1">
        <v>0</v>
      </c>
      <c r="BA35" s="1">
        <v>0</v>
      </c>
      <c r="BB35" s="1">
        <v>3</v>
      </c>
      <c r="BC35" s="1">
        <v>0</v>
      </c>
      <c r="BD35" s="1">
        <v>0</v>
      </c>
      <c r="BE35" s="1">
        <v>0</v>
      </c>
      <c r="BF35" s="1">
        <v>0</v>
      </c>
      <c r="BG35" s="1">
        <v>0</v>
      </c>
      <c r="BH35" s="1">
        <v>0</v>
      </c>
      <c r="BI35" s="1">
        <v>0</v>
      </c>
      <c r="BJ35" s="1">
        <v>0</v>
      </c>
      <c r="BK35" s="1">
        <v>0</v>
      </c>
      <c r="BL35" s="1">
        <v>0</v>
      </c>
      <c r="BM35" s="3">
        <f t="shared" si="3"/>
        <v>3</v>
      </c>
      <c r="BN35" s="1">
        <v>0</v>
      </c>
      <c r="BO35" s="1">
        <v>0</v>
      </c>
      <c r="BP35" s="1">
        <v>0</v>
      </c>
      <c r="BQ35" s="1">
        <v>0</v>
      </c>
      <c r="BR35" s="1">
        <v>0</v>
      </c>
      <c r="BS35" s="1">
        <v>0</v>
      </c>
      <c r="BT35" s="1">
        <v>0</v>
      </c>
      <c r="BU35" s="1">
        <v>0</v>
      </c>
      <c r="BV35" s="1">
        <v>0</v>
      </c>
      <c r="BW35" s="1">
        <v>0</v>
      </c>
      <c r="BX35" s="1">
        <v>0</v>
      </c>
      <c r="BY35" s="1">
        <v>0</v>
      </c>
      <c r="BZ35" s="1">
        <v>0</v>
      </c>
      <c r="CA35" s="1">
        <v>0</v>
      </c>
      <c r="CB35" s="6">
        <f t="shared" si="4"/>
        <v>0</v>
      </c>
      <c r="CC35"/>
    </row>
    <row r="36" spans="1:81" x14ac:dyDescent="0.25">
      <c r="A36" s="1" t="s">
        <v>140</v>
      </c>
      <c r="B36" s="25">
        <f>VLOOKUP(Table1[[#This Row],[SchoolDBN]],Sheet2!$A$1:$E$205,2,FALSE)</f>
        <v>331400860945</v>
      </c>
      <c r="C36" s="25" t="str">
        <f>VLOOKUP(Table1[[#This Row],[SchoolDBN]],Sheet2!$A$1:$E$205,5,FALSE)</f>
        <v>K</v>
      </c>
      <c r="D36" s="1" t="s">
        <v>141</v>
      </c>
      <c r="E36" s="25" t="str">
        <f>VLOOKUP(D36,Sheet2!$A$1:$E$205,4,FALSE)</f>
        <v>SED</v>
      </c>
      <c r="F36" s="25">
        <v>0</v>
      </c>
      <c r="G36" s="25">
        <v>0</v>
      </c>
      <c r="H36" s="25">
        <v>0</v>
      </c>
      <c r="I36" s="25">
        <v>0</v>
      </c>
      <c r="J36" s="25">
        <v>0</v>
      </c>
      <c r="K36" s="25">
        <v>0</v>
      </c>
      <c r="L36" s="25">
        <v>0</v>
      </c>
      <c r="M36" s="25">
        <v>0</v>
      </c>
      <c r="N36" s="25">
        <v>0</v>
      </c>
      <c r="O36" s="25">
        <v>103.1</v>
      </c>
      <c r="P36" s="25">
        <v>105.25</v>
      </c>
      <c r="Q36" s="25">
        <v>87.025000000000006</v>
      </c>
      <c r="R36" s="25">
        <v>102.15</v>
      </c>
      <c r="S36" s="25">
        <v>0</v>
      </c>
      <c r="T36" s="26">
        <f t="shared" si="0"/>
        <v>397.52499999999998</v>
      </c>
      <c r="U36" s="25">
        <v>0</v>
      </c>
      <c r="V36" s="25">
        <v>0</v>
      </c>
      <c r="W36" s="25">
        <v>0</v>
      </c>
      <c r="X36" s="25">
        <v>0</v>
      </c>
      <c r="Y36" s="25">
        <v>0</v>
      </c>
      <c r="Z36" s="25">
        <v>0</v>
      </c>
      <c r="AA36" s="25">
        <v>0</v>
      </c>
      <c r="AB36" s="25">
        <v>0</v>
      </c>
      <c r="AC36" s="25">
        <v>0</v>
      </c>
      <c r="AD36" s="25">
        <v>5</v>
      </c>
      <c r="AE36" s="25">
        <v>6</v>
      </c>
      <c r="AF36" s="25">
        <v>3</v>
      </c>
      <c r="AG36" s="25">
        <v>4</v>
      </c>
      <c r="AH36" s="25">
        <v>0</v>
      </c>
      <c r="AI36" s="25">
        <f t="shared" si="1"/>
        <v>18</v>
      </c>
      <c r="AJ36" s="25">
        <v>0</v>
      </c>
      <c r="AK36" s="25">
        <v>0</v>
      </c>
      <c r="AL36" s="25">
        <v>0</v>
      </c>
      <c r="AM36" s="25">
        <v>0</v>
      </c>
      <c r="AN36" s="25">
        <v>0</v>
      </c>
      <c r="AO36" s="25">
        <v>0</v>
      </c>
      <c r="AP36" s="25">
        <v>0</v>
      </c>
      <c r="AQ36" s="25">
        <v>0</v>
      </c>
      <c r="AR36" s="25">
        <v>0</v>
      </c>
      <c r="AS36" s="1">
        <v>2</v>
      </c>
      <c r="AT36" s="1">
        <v>6</v>
      </c>
      <c r="AU36" s="1">
        <v>4</v>
      </c>
      <c r="AV36" s="1">
        <v>2</v>
      </c>
      <c r="AW36" s="1">
        <v>0</v>
      </c>
      <c r="AX36" s="3">
        <f t="shared" si="2"/>
        <v>14</v>
      </c>
      <c r="AY36" s="1">
        <v>0</v>
      </c>
      <c r="AZ36" s="1">
        <v>0</v>
      </c>
      <c r="BA36" s="1">
        <v>0</v>
      </c>
      <c r="BB36" s="1">
        <v>0</v>
      </c>
      <c r="BC36" s="1">
        <v>0</v>
      </c>
      <c r="BD36" s="1">
        <v>0</v>
      </c>
      <c r="BE36" s="1">
        <v>0</v>
      </c>
      <c r="BF36" s="1">
        <v>0</v>
      </c>
      <c r="BG36" s="1">
        <v>0</v>
      </c>
      <c r="BH36" s="1">
        <v>2</v>
      </c>
      <c r="BI36" s="1">
        <v>7</v>
      </c>
      <c r="BJ36" s="1">
        <v>5</v>
      </c>
      <c r="BK36" s="1">
        <v>3</v>
      </c>
      <c r="BL36" s="1">
        <v>0</v>
      </c>
      <c r="BM36" s="3">
        <f t="shared" si="3"/>
        <v>17</v>
      </c>
      <c r="BN36" s="1">
        <v>0</v>
      </c>
      <c r="BO36" s="1">
        <v>0</v>
      </c>
      <c r="BP36" s="1">
        <v>0</v>
      </c>
      <c r="BQ36" s="1">
        <v>0</v>
      </c>
      <c r="BR36" s="1">
        <v>0</v>
      </c>
      <c r="BS36" s="1">
        <v>0</v>
      </c>
      <c r="BT36" s="1">
        <v>0</v>
      </c>
      <c r="BU36" s="1">
        <v>0</v>
      </c>
      <c r="BV36" s="1">
        <v>0</v>
      </c>
      <c r="BW36" s="1">
        <v>0</v>
      </c>
      <c r="BX36" s="1">
        <v>0</v>
      </c>
      <c r="BY36" s="1">
        <v>0</v>
      </c>
      <c r="BZ36" s="1">
        <v>0</v>
      </c>
      <c r="CA36" s="1">
        <v>0</v>
      </c>
      <c r="CB36" s="6">
        <f t="shared" si="4"/>
        <v>0</v>
      </c>
      <c r="CC36"/>
    </row>
    <row r="37" spans="1:81" x14ac:dyDescent="0.25">
      <c r="A37" s="1" t="s">
        <v>142</v>
      </c>
      <c r="B37" s="25">
        <f>VLOOKUP(Table1[[#This Row],[SchoolDBN]],Sheet2!$A$1:$E$205,2,FALSE)</f>
        <v>331400860809</v>
      </c>
      <c r="C37" s="25" t="str">
        <f>VLOOKUP(Table1[[#This Row],[SchoolDBN]],Sheet2!$A$1:$E$205,5,FALSE)</f>
        <v>K</v>
      </c>
      <c r="D37" s="1" t="s">
        <v>143</v>
      </c>
      <c r="E37" s="25" t="str">
        <f>VLOOKUP(D37,Sheet2!$A$1:$E$205,4,FALSE)</f>
        <v>DOE</v>
      </c>
      <c r="F37" s="25">
        <v>41.85</v>
      </c>
      <c r="G37" s="25">
        <v>45.125</v>
      </c>
      <c r="H37" s="25">
        <v>38.024999999999999</v>
      </c>
      <c r="I37" s="25">
        <v>42.05</v>
      </c>
      <c r="J37" s="25">
        <v>31.024999999999999</v>
      </c>
      <c r="K37" s="25">
        <v>33</v>
      </c>
      <c r="L37" s="25">
        <v>0</v>
      </c>
      <c r="M37" s="25">
        <v>0</v>
      </c>
      <c r="N37" s="25">
        <v>0</v>
      </c>
      <c r="O37" s="25">
        <v>0</v>
      </c>
      <c r="P37" s="25">
        <v>0</v>
      </c>
      <c r="Q37" s="25">
        <v>0</v>
      </c>
      <c r="R37" s="25">
        <v>0</v>
      </c>
      <c r="S37" s="25">
        <v>0</v>
      </c>
      <c r="T37" s="26">
        <f t="shared" si="0"/>
        <v>231.07500000000002</v>
      </c>
      <c r="U37" s="25">
        <v>1</v>
      </c>
      <c r="V37" s="25">
        <v>2</v>
      </c>
      <c r="W37" s="25">
        <v>3</v>
      </c>
      <c r="X37" s="25">
        <v>4</v>
      </c>
      <c r="Y37" s="25">
        <v>1</v>
      </c>
      <c r="Z37" s="25">
        <v>5</v>
      </c>
      <c r="AA37" s="25">
        <v>0</v>
      </c>
      <c r="AB37" s="25">
        <v>0</v>
      </c>
      <c r="AC37" s="25">
        <v>0</v>
      </c>
      <c r="AD37" s="25">
        <v>0</v>
      </c>
      <c r="AE37" s="25">
        <v>0</v>
      </c>
      <c r="AF37" s="25">
        <v>0</v>
      </c>
      <c r="AG37" s="25">
        <v>0</v>
      </c>
      <c r="AH37" s="25">
        <v>0</v>
      </c>
      <c r="AI37" s="25">
        <f t="shared" si="1"/>
        <v>16</v>
      </c>
      <c r="AJ37" s="25">
        <v>0</v>
      </c>
      <c r="AK37" s="25">
        <v>0</v>
      </c>
      <c r="AL37" s="25">
        <v>0</v>
      </c>
      <c r="AM37" s="25">
        <v>0</v>
      </c>
      <c r="AN37" s="25">
        <v>0</v>
      </c>
      <c r="AO37" s="25">
        <v>0</v>
      </c>
      <c r="AP37" s="25">
        <v>0</v>
      </c>
      <c r="AQ37" s="25">
        <v>0</v>
      </c>
      <c r="AR37" s="25">
        <v>0</v>
      </c>
      <c r="AS37" s="1">
        <v>0</v>
      </c>
      <c r="AT37" s="1">
        <v>0</v>
      </c>
      <c r="AU37" s="1">
        <v>0</v>
      </c>
      <c r="AV37" s="1">
        <v>0</v>
      </c>
      <c r="AW37" s="1">
        <v>0</v>
      </c>
      <c r="AX37" s="3">
        <f t="shared" si="2"/>
        <v>0</v>
      </c>
      <c r="AY37" s="1">
        <v>3</v>
      </c>
      <c r="AZ37" s="1">
        <v>3</v>
      </c>
      <c r="BA37" s="1">
        <v>2</v>
      </c>
      <c r="BB37" s="1">
        <v>0</v>
      </c>
      <c r="BC37" s="1">
        <v>2</v>
      </c>
      <c r="BD37" s="1">
        <v>2.95</v>
      </c>
      <c r="BE37" s="1">
        <v>0</v>
      </c>
      <c r="BF37" s="1">
        <v>0</v>
      </c>
      <c r="BG37" s="1">
        <v>0</v>
      </c>
      <c r="BH37" s="1">
        <v>0</v>
      </c>
      <c r="BI37" s="1">
        <v>0</v>
      </c>
      <c r="BJ37" s="1">
        <v>0</v>
      </c>
      <c r="BK37" s="1">
        <v>0</v>
      </c>
      <c r="BL37" s="1">
        <v>0</v>
      </c>
      <c r="BM37" s="3">
        <f t="shared" si="3"/>
        <v>12.95</v>
      </c>
      <c r="BN37" s="1">
        <v>0</v>
      </c>
      <c r="BO37" s="1">
        <v>0</v>
      </c>
      <c r="BP37" s="1">
        <v>0</v>
      </c>
      <c r="BQ37" s="1">
        <v>0</v>
      </c>
      <c r="BR37" s="1">
        <v>0</v>
      </c>
      <c r="BS37" s="1">
        <v>0</v>
      </c>
      <c r="BT37" s="1">
        <v>0</v>
      </c>
      <c r="BU37" s="1">
        <v>0</v>
      </c>
      <c r="BV37" s="1">
        <v>0</v>
      </c>
      <c r="BW37" s="1">
        <v>0</v>
      </c>
      <c r="BX37" s="1">
        <v>0</v>
      </c>
      <c r="BY37" s="1">
        <v>0</v>
      </c>
      <c r="BZ37" s="1">
        <v>0</v>
      </c>
      <c r="CA37" s="1">
        <v>0</v>
      </c>
      <c r="CB37" s="6">
        <f t="shared" si="4"/>
        <v>0</v>
      </c>
      <c r="CC37"/>
    </row>
    <row r="38" spans="1:81" x14ac:dyDescent="0.25">
      <c r="A38" s="1" t="s">
        <v>144</v>
      </c>
      <c r="B38" s="25">
        <f>VLOOKUP(Table1[[#This Row],[SchoolDBN]],Sheet2!$A$1:$E$205,2,FALSE)</f>
        <v>331300860810</v>
      </c>
      <c r="C38" s="25" t="str">
        <f>VLOOKUP(Table1[[#This Row],[SchoolDBN]],Sheet2!$A$1:$E$205,5,FALSE)</f>
        <v>K</v>
      </c>
      <c r="D38" s="1" t="s">
        <v>145</v>
      </c>
      <c r="E38" s="25" t="str">
        <f>VLOOKUP(D38,Sheet2!$A$1:$E$205,4,FALSE)</f>
        <v>SUNY</v>
      </c>
      <c r="F38" s="25">
        <v>43</v>
      </c>
      <c r="G38" s="25">
        <v>56.05</v>
      </c>
      <c r="H38" s="25">
        <v>53.05</v>
      </c>
      <c r="I38" s="25">
        <v>54.125</v>
      </c>
      <c r="J38" s="25">
        <v>58.05</v>
      </c>
      <c r="K38" s="25">
        <v>56.024999999999999</v>
      </c>
      <c r="L38" s="25">
        <v>61.975000000000001</v>
      </c>
      <c r="M38" s="25">
        <v>52.975000000000001</v>
      </c>
      <c r="N38" s="25">
        <v>46.975000000000001</v>
      </c>
      <c r="O38" s="25">
        <v>0</v>
      </c>
      <c r="P38" s="25">
        <v>0</v>
      </c>
      <c r="Q38" s="25">
        <v>0</v>
      </c>
      <c r="R38" s="25">
        <v>0</v>
      </c>
      <c r="S38" s="25">
        <v>0</v>
      </c>
      <c r="T38" s="26">
        <f t="shared" si="0"/>
        <v>482.22500000000002</v>
      </c>
      <c r="U38" s="25">
        <v>0</v>
      </c>
      <c r="V38" s="25">
        <v>0</v>
      </c>
      <c r="W38" s="25">
        <v>3</v>
      </c>
      <c r="X38" s="25">
        <v>0</v>
      </c>
      <c r="Y38" s="25">
        <v>1</v>
      </c>
      <c r="Z38" s="25">
        <v>2</v>
      </c>
      <c r="AA38" s="25">
        <v>2</v>
      </c>
      <c r="AB38" s="25">
        <v>1</v>
      </c>
      <c r="AC38" s="25">
        <v>2</v>
      </c>
      <c r="AD38" s="25">
        <v>0</v>
      </c>
      <c r="AE38" s="25">
        <v>0</v>
      </c>
      <c r="AF38" s="25">
        <v>0</v>
      </c>
      <c r="AG38" s="25">
        <v>0</v>
      </c>
      <c r="AH38" s="25">
        <v>0</v>
      </c>
      <c r="AI38" s="25">
        <f t="shared" si="1"/>
        <v>11</v>
      </c>
      <c r="AJ38" s="25">
        <v>0</v>
      </c>
      <c r="AK38" s="25">
        <v>0</v>
      </c>
      <c r="AL38" s="25">
        <v>0</v>
      </c>
      <c r="AM38" s="25">
        <v>0</v>
      </c>
      <c r="AN38" s="25">
        <v>0</v>
      </c>
      <c r="AO38" s="25">
        <v>0</v>
      </c>
      <c r="AP38" s="25">
        <v>1</v>
      </c>
      <c r="AQ38" s="25">
        <v>0</v>
      </c>
      <c r="AR38" s="25">
        <v>1</v>
      </c>
      <c r="AS38" s="1">
        <v>0</v>
      </c>
      <c r="AT38" s="1">
        <v>0</v>
      </c>
      <c r="AU38" s="1">
        <v>0</v>
      </c>
      <c r="AV38" s="1">
        <v>0</v>
      </c>
      <c r="AW38" s="1">
        <v>0</v>
      </c>
      <c r="AX38" s="3">
        <f t="shared" si="2"/>
        <v>2</v>
      </c>
      <c r="AY38" s="1">
        <v>1</v>
      </c>
      <c r="AZ38" s="1">
        <v>2</v>
      </c>
      <c r="BA38" s="1">
        <v>4</v>
      </c>
      <c r="BB38" s="1">
        <v>2</v>
      </c>
      <c r="BC38" s="1">
        <v>6</v>
      </c>
      <c r="BD38" s="1">
        <v>5</v>
      </c>
      <c r="BE38" s="1">
        <v>3</v>
      </c>
      <c r="BF38" s="1">
        <v>6</v>
      </c>
      <c r="BG38" s="1">
        <v>2</v>
      </c>
      <c r="BH38" s="1">
        <v>0</v>
      </c>
      <c r="BI38" s="1">
        <v>0</v>
      </c>
      <c r="BJ38" s="1">
        <v>0</v>
      </c>
      <c r="BK38" s="1">
        <v>0</v>
      </c>
      <c r="BL38" s="1">
        <v>0</v>
      </c>
      <c r="BM38" s="3">
        <f t="shared" si="3"/>
        <v>31</v>
      </c>
      <c r="BN38" s="1">
        <v>0</v>
      </c>
      <c r="BO38" s="1">
        <v>0</v>
      </c>
      <c r="BP38" s="1">
        <v>0</v>
      </c>
      <c r="BQ38" s="1">
        <v>0</v>
      </c>
      <c r="BR38" s="1">
        <v>0</v>
      </c>
      <c r="BS38" s="1">
        <v>0</v>
      </c>
      <c r="BT38" s="1">
        <v>0</v>
      </c>
      <c r="BU38" s="1">
        <v>0</v>
      </c>
      <c r="BV38" s="1">
        <v>0</v>
      </c>
      <c r="BW38" s="1">
        <v>0</v>
      </c>
      <c r="BX38" s="1">
        <v>0</v>
      </c>
      <c r="BY38" s="1">
        <v>0</v>
      </c>
      <c r="BZ38" s="1">
        <v>0</v>
      </c>
      <c r="CA38" s="1">
        <v>0</v>
      </c>
      <c r="CB38" s="6">
        <f t="shared" si="4"/>
        <v>0</v>
      </c>
      <c r="CC38"/>
    </row>
    <row r="39" spans="1:81" x14ac:dyDescent="0.25">
      <c r="A39" s="1" t="s">
        <v>146</v>
      </c>
      <c r="B39" s="25">
        <f>VLOOKUP(Table1[[#This Row],[SchoolDBN]],Sheet2!$A$1:$E$205,2,FALSE)</f>
        <v>331400860825</v>
      </c>
      <c r="C39" s="25" t="str">
        <f>VLOOKUP(Table1[[#This Row],[SchoolDBN]],Sheet2!$A$1:$E$205,5,FALSE)</f>
        <v>K</v>
      </c>
      <c r="D39" s="1" t="s">
        <v>147</v>
      </c>
      <c r="E39" s="25" t="str">
        <f>VLOOKUP(D39,Sheet2!$A$1:$E$205,4,FALSE)</f>
        <v>DOE</v>
      </c>
      <c r="F39" s="25">
        <v>19.074999999999999</v>
      </c>
      <c r="G39" s="25">
        <v>37.975000000000001</v>
      </c>
      <c r="H39" s="25">
        <v>37.950000000000003</v>
      </c>
      <c r="I39" s="25">
        <v>47.25</v>
      </c>
      <c r="J39" s="25">
        <v>52.024999999999999</v>
      </c>
      <c r="K39" s="25">
        <v>39.9</v>
      </c>
      <c r="L39" s="25">
        <v>55.05</v>
      </c>
      <c r="M39" s="25">
        <v>39</v>
      </c>
      <c r="N39" s="25">
        <v>54.975000000000001</v>
      </c>
      <c r="O39" s="25">
        <v>0</v>
      </c>
      <c r="P39" s="25">
        <v>0</v>
      </c>
      <c r="Q39" s="25">
        <v>0</v>
      </c>
      <c r="R39" s="25">
        <v>0</v>
      </c>
      <c r="S39" s="25">
        <v>0</v>
      </c>
      <c r="T39" s="26">
        <f t="shared" si="0"/>
        <v>383.20000000000005</v>
      </c>
      <c r="U39" s="25">
        <v>0</v>
      </c>
      <c r="V39" s="25">
        <v>0</v>
      </c>
      <c r="W39" s="25">
        <v>2.9750000000000001</v>
      </c>
      <c r="X39" s="25">
        <v>3.9750000000000001</v>
      </c>
      <c r="Y39" s="25">
        <v>1</v>
      </c>
      <c r="Z39" s="25">
        <v>2</v>
      </c>
      <c r="AA39" s="25">
        <v>3</v>
      </c>
      <c r="AB39" s="25">
        <v>1</v>
      </c>
      <c r="AC39" s="25">
        <v>2</v>
      </c>
      <c r="AD39" s="25">
        <v>0</v>
      </c>
      <c r="AE39" s="25">
        <v>0</v>
      </c>
      <c r="AF39" s="25">
        <v>0</v>
      </c>
      <c r="AG39" s="25">
        <v>0</v>
      </c>
      <c r="AH39" s="25">
        <v>0</v>
      </c>
      <c r="AI39" s="25">
        <f t="shared" si="1"/>
        <v>15.95</v>
      </c>
      <c r="AJ39" s="25">
        <v>0</v>
      </c>
      <c r="AK39" s="25">
        <v>0</v>
      </c>
      <c r="AL39" s="25">
        <v>0</v>
      </c>
      <c r="AM39" s="25">
        <v>0</v>
      </c>
      <c r="AN39" s="25">
        <v>0</v>
      </c>
      <c r="AO39" s="25">
        <v>1</v>
      </c>
      <c r="AP39" s="25">
        <v>6</v>
      </c>
      <c r="AQ39" s="25">
        <v>5</v>
      </c>
      <c r="AR39" s="25">
        <v>6</v>
      </c>
      <c r="AS39" s="1">
        <v>0</v>
      </c>
      <c r="AT39" s="1">
        <v>0</v>
      </c>
      <c r="AU39" s="1">
        <v>0</v>
      </c>
      <c r="AV39" s="1">
        <v>0</v>
      </c>
      <c r="AW39" s="1">
        <v>0</v>
      </c>
      <c r="AX39" s="3">
        <f t="shared" si="2"/>
        <v>18</v>
      </c>
      <c r="AY39" s="1">
        <v>0</v>
      </c>
      <c r="AZ39" s="1">
        <v>0</v>
      </c>
      <c r="BA39" s="1">
        <v>1</v>
      </c>
      <c r="BB39" s="1">
        <v>1</v>
      </c>
      <c r="BC39" s="1">
        <v>1</v>
      </c>
      <c r="BD39" s="1">
        <v>4</v>
      </c>
      <c r="BE39" s="1">
        <v>0</v>
      </c>
      <c r="BF39" s="1">
        <v>3</v>
      </c>
      <c r="BG39" s="1">
        <v>3</v>
      </c>
      <c r="BH39" s="1">
        <v>0</v>
      </c>
      <c r="BI39" s="1">
        <v>0</v>
      </c>
      <c r="BJ39" s="1">
        <v>0</v>
      </c>
      <c r="BK39" s="1">
        <v>0</v>
      </c>
      <c r="BL39" s="1">
        <v>0</v>
      </c>
      <c r="BM39" s="3">
        <f t="shared" si="3"/>
        <v>13</v>
      </c>
      <c r="BN39" s="1">
        <v>0</v>
      </c>
      <c r="BO39" s="1">
        <v>0</v>
      </c>
      <c r="BP39" s="1">
        <v>0</v>
      </c>
      <c r="BQ39" s="1">
        <v>0</v>
      </c>
      <c r="BR39" s="1">
        <v>0</v>
      </c>
      <c r="BS39" s="1">
        <v>0</v>
      </c>
      <c r="BT39" s="1">
        <v>0</v>
      </c>
      <c r="BU39" s="1">
        <v>0</v>
      </c>
      <c r="BV39" s="1">
        <v>0</v>
      </c>
      <c r="BW39" s="1">
        <v>0</v>
      </c>
      <c r="BX39" s="1">
        <v>0</v>
      </c>
      <c r="BY39" s="1">
        <v>0</v>
      </c>
      <c r="BZ39" s="1">
        <v>0</v>
      </c>
      <c r="CA39" s="1">
        <v>0</v>
      </c>
      <c r="CB39" s="6">
        <f t="shared" si="4"/>
        <v>0</v>
      </c>
      <c r="CC39"/>
    </row>
    <row r="40" spans="1:81" x14ac:dyDescent="0.25">
      <c r="A40" s="1" t="s">
        <v>148</v>
      </c>
      <c r="B40" s="25">
        <f>VLOOKUP(Table1[[#This Row],[SchoolDBN]],Sheet2!$A$1:$E$205,2,FALSE)</f>
        <v>331700860841</v>
      </c>
      <c r="C40" s="25" t="str">
        <f>VLOOKUP(Table1[[#This Row],[SchoolDBN]],Sheet2!$A$1:$E$205,5,FALSE)</f>
        <v>K</v>
      </c>
      <c r="D40" s="1" t="s">
        <v>149</v>
      </c>
      <c r="E40" s="25" t="str">
        <f>VLOOKUP(D40,Sheet2!$A$1:$E$205,4,FALSE)</f>
        <v>SUNY</v>
      </c>
      <c r="F40" s="25">
        <v>53.825000000000003</v>
      </c>
      <c r="G40" s="25">
        <v>57.05</v>
      </c>
      <c r="H40" s="25">
        <v>62.924999999999997</v>
      </c>
      <c r="I40" s="25">
        <v>58.924999999999997</v>
      </c>
      <c r="J40" s="25">
        <v>56.875</v>
      </c>
      <c r="K40" s="25">
        <v>61</v>
      </c>
      <c r="L40" s="25">
        <v>58</v>
      </c>
      <c r="M40" s="25">
        <v>53.05</v>
      </c>
      <c r="N40" s="25">
        <v>55</v>
      </c>
      <c r="O40" s="25">
        <v>0</v>
      </c>
      <c r="P40" s="25">
        <v>0</v>
      </c>
      <c r="Q40" s="25">
        <v>0</v>
      </c>
      <c r="R40" s="25">
        <v>0</v>
      </c>
      <c r="S40" s="25">
        <v>0</v>
      </c>
      <c r="T40" s="26">
        <f t="shared" si="0"/>
        <v>516.65000000000009</v>
      </c>
      <c r="U40" s="25">
        <v>2.9750000000000001</v>
      </c>
      <c r="V40" s="25">
        <v>4</v>
      </c>
      <c r="W40" s="25">
        <v>4.9749999999999996</v>
      </c>
      <c r="X40" s="25">
        <v>5</v>
      </c>
      <c r="Y40" s="25">
        <v>5</v>
      </c>
      <c r="Z40" s="25">
        <v>2</v>
      </c>
      <c r="AA40" s="25">
        <v>1</v>
      </c>
      <c r="AB40" s="25">
        <v>3</v>
      </c>
      <c r="AC40" s="25">
        <v>1</v>
      </c>
      <c r="AD40" s="25">
        <v>0</v>
      </c>
      <c r="AE40" s="25">
        <v>0</v>
      </c>
      <c r="AF40" s="25">
        <v>0</v>
      </c>
      <c r="AG40" s="25">
        <v>0</v>
      </c>
      <c r="AH40" s="25">
        <v>0</v>
      </c>
      <c r="AI40" s="25">
        <f t="shared" si="1"/>
        <v>28.95</v>
      </c>
      <c r="AJ40" s="25">
        <v>0</v>
      </c>
      <c r="AK40" s="25">
        <v>0</v>
      </c>
      <c r="AL40" s="25">
        <v>0</v>
      </c>
      <c r="AM40" s="25">
        <v>0</v>
      </c>
      <c r="AN40" s="25">
        <v>0</v>
      </c>
      <c r="AO40" s="25">
        <v>0</v>
      </c>
      <c r="AP40" s="25">
        <v>0</v>
      </c>
      <c r="AQ40" s="25">
        <v>5</v>
      </c>
      <c r="AR40" s="25">
        <v>7</v>
      </c>
      <c r="AS40" s="1">
        <v>0</v>
      </c>
      <c r="AT40" s="1">
        <v>0</v>
      </c>
      <c r="AU40" s="1">
        <v>0</v>
      </c>
      <c r="AV40" s="1">
        <v>0</v>
      </c>
      <c r="AW40" s="1">
        <v>0</v>
      </c>
      <c r="AX40" s="3">
        <f t="shared" si="2"/>
        <v>12</v>
      </c>
      <c r="AY40" s="1">
        <v>1</v>
      </c>
      <c r="AZ40" s="1">
        <v>4</v>
      </c>
      <c r="BA40" s="1">
        <v>4.9249999999999998</v>
      </c>
      <c r="BB40" s="1">
        <v>4.05</v>
      </c>
      <c r="BC40" s="1">
        <v>3.95</v>
      </c>
      <c r="BD40" s="1">
        <v>3</v>
      </c>
      <c r="BE40" s="1">
        <v>4</v>
      </c>
      <c r="BF40" s="1">
        <v>0</v>
      </c>
      <c r="BG40" s="1">
        <v>0</v>
      </c>
      <c r="BH40" s="1">
        <v>0</v>
      </c>
      <c r="BI40" s="1">
        <v>0</v>
      </c>
      <c r="BJ40" s="1">
        <v>0</v>
      </c>
      <c r="BK40" s="1">
        <v>0</v>
      </c>
      <c r="BL40" s="1">
        <v>0</v>
      </c>
      <c r="BM40" s="3">
        <f t="shared" si="3"/>
        <v>24.925000000000001</v>
      </c>
      <c r="BN40" s="1">
        <v>0</v>
      </c>
      <c r="BO40" s="1">
        <v>0</v>
      </c>
      <c r="BP40" s="1">
        <v>0</v>
      </c>
      <c r="BQ40" s="1">
        <v>0</v>
      </c>
      <c r="BR40" s="1">
        <v>0</v>
      </c>
      <c r="BS40" s="1">
        <v>0</v>
      </c>
      <c r="BT40" s="1">
        <v>0</v>
      </c>
      <c r="BU40" s="1">
        <v>0</v>
      </c>
      <c r="BV40" s="1">
        <v>0</v>
      </c>
      <c r="BW40" s="1">
        <v>0</v>
      </c>
      <c r="BX40" s="1">
        <v>0</v>
      </c>
      <c r="BY40" s="1">
        <v>0</v>
      </c>
      <c r="BZ40" s="1">
        <v>0</v>
      </c>
      <c r="CA40" s="1">
        <v>0</v>
      </c>
      <c r="CB40" s="6">
        <f t="shared" si="4"/>
        <v>0</v>
      </c>
      <c r="CC40"/>
    </row>
    <row r="41" spans="1:81" x14ac:dyDescent="0.25">
      <c r="A41" s="1" t="s">
        <v>150</v>
      </c>
      <c r="B41" s="25">
        <f>VLOOKUP(Table1[[#This Row],[SchoolDBN]],Sheet2!$A$1:$E$205,2,FALSE)</f>
        <v>331500860935</v>
      </c>
      <c r="C41" s="25" t="str">
        <f>VLOOKUP(Table1[[#This Row],[SchoolDBN]],Sheet2!$A$1:$E$205,5,FALSE)</f>
        <v>K</v>
      </c>
      <c r="D41" s="1" t="s">
        <v>151</v>
      </c>
      <c r="E41" s="25" t="str">
        <f>VLOOKUP(D41,Sheet2!$A$1:$E$205,4,FALSE)</f>
        <v>SUNY</v>
      </c>
      <c r="F41" s="25">
        <v>54</v>
      </c>
      <c r="G41" s="25">
        <v>54</v>
      </c>
      <c r="H41" s="25">
        <v>80</v>
      </c>
      <c r="I41" s="25">
        <v>0</v>
      </c>
      <c r="J41" s="25">
        <v>0</v>
      </c>
      <c r="K41" s="25">
        <v>0</v>
      </c>
      <c r="L41" s="25">
        <v>108.05</v>
      </c>
      <c r="M41" s="25">
        <v>107</v>
      </c>
      <c r="N41" s="25">
        <v>106</v>
      </c>
      <c r="O41" s="25">
        <v>108.97499999999999</v>
      </c>
      <c r="P41" s="25">
        <v>105</v>
      </c>
      <c r="Q41" s="25">
        <v>105</v>
      </c>
      <c r="R41" s="25">
        <v>96</v>
      </c>
      <c r="S41" s="25">
        <v>0</v>
      </c>
      <c r="T41" s="26">
        <f t="shared" si="0"/>
        <v>924.02499999999998</v>
      </c>
      <c r="U41" s="25">
        <v>3</v>
      </c>
      <c r="V41" s="25">
        <v>3</v>
      </c>
      <c r="W41" s="25">
        <v>3</v>
      </c>
      <c r="X41" s="25">
        <v>0</v>
      </c>
      <c r="Y41" s="25">
        <v>0</v>
      </c>
      <c r="Z41" s="25">
        <v>0</v>
      </c>
      <c r="AA41" s="25">
        <v>4</v>
      </c>
      <c r="AB41" s="25">
        <v>3</v>
      </c>
      <c r="AC41" s="25">
        <v>1</v>
      </c>
      <c r="AD41" s="25">
        <v>0</v>
      </c>
      <c r="AE41" s="25">
        <v>1</v>
      </c>
      <c r="AF41" s="25">
        <v>0</v>
      </c>
      <c r="AG41" s="25">
        <v>0</v>
      </c>
      <c r="AH41" s="25">
        <v>0</v>
      </c>
      <c r="AI41" s="25">
        <f t="shared" si="1"/>
        <v>18</v>
      </c>
      <c r="AJ41" s="25">
        <v>0</v>
      </c>
      <c r="AK41" s="25">
        <v>0</v>
      </c>
      <c r="AL41" s="25">
        <v>0</v>
      </c>
      <c r="AM41" s="25">
        <v>0</v>
      </c>
      <c r="AN41" s="25">
        <v>0</v>
      </c>
      <c r="AO41" s="25">
        <v>0</v>
      </c>
      <c r="AP41" s="25">
        <v>5</v>
      </c>
      <c r="AQ41" s="25">
        <v>8</v>
      </c>
      <c r="AR41" s="25">
        <v>6</v>
      </c>
      <c r="AS41" s="1">
        <v>2</v>
      </c>
      <c r="AT41" s="1">
        <v>5</v>
      </c>
      <c r="AU41" s="1">
        <v>8</v>
      </c>
      <c r="AV41" s="1">
        <v>3</v>
      </c>
      <c r="AW41" s="1">
        <v>0</v>
      </c>
      <c r="AX41" s="3">
        <f t="shared" si="2"/>
        <v>37</v>
      </c>
      <c r="AY41" s="1">
        <v>2</v>
      </c>
      <c r="AZ41" s="1">
        <v>2</v>
      </c>
      <c r="BA41" s="1">
        <v>4</v>
      </c>
      <c r="BB41" s="1">
        <v>0</v>
      </c>
      <c r="BC41" s="1">
        <v>0</v>
      </c>
      <c r="BD41" s="1">
        <v>0</v>
      </c>
      <c r="BE41" s="1">
        <v>11</v>
      </c>
      <c r="BF41" s="1">
        <v>12</v>
      </c>
      <c r="BG41" s="1">
        <v>17</v>
      </c>
      <c r="BH41" s="1">
        <v>9</v>
      </c>
      <c r="BI41" s="1">
        <v>10</v>
      </c>
      <c r="BJ41" s="1">
        <v>16</v>
      </c>
      <c r="BK41" s="1">
        <v>8</v>
      </c>
      <c r="BL41" s="1">
        <v>0</v>
      </c>
      <c r="BM41" s="3">
        <f t="shared" si="3"/>
        <v>91</v>
      </c>
      <c r="BN41" s="1">
        <v>0</v>
      </c>
      <c r="BO41" s="1">
        <v>0</v>
      </c>
      <c r="BP41" s="1">
        <v>0</v>
      </c>
      <c r="BQ41" s="1">
        <v>0</v>
      </c>
      <c r="BR41" s="1">
        <v>0</v>
      </c>
      <c r="BS41" s="1">
        <v>0</v>
      </c>
      <c r="BT41" s="1">
        <v>0</v>
      </c>
      <c r="BU41" s="1">
        <v>0</v>
      </c>
      <c r="BV41" s="1">
        <v>0</v>
      </c>
      <c r="BW41" s="1">
        <v>0</v>
      </c>
      <c r="BX41" s="1">
        <v>0</v>
      </c>
      <c r="BY41" s="1">
        <v>0</v>
      </c>
      <c r="BZ41" s="1">
        <v>0</v>
      </c>
      <c r="CA41" s="1">
        <v>0</v>
      </c>
      <c r="CB41" s="6">
        <f t="shared" si="4"/>
        <v>0</v>
      </c>
      <c r="CC41"/>
    </row>
    <row r="42" spans="1:81" x14ac:dyDescent="0.25">
      <c r="A42" s="1" t="s">
        <v>152</v>
      </c>
      <c r="B42" s="25">
        <f>VLOOKUP(Table1[[#This Row],[SchoolDBN]],Sheet2!$A$1:$E$205,2,FALSE)</f>
        <v>332300860939</v>
      </c>
      <c r="C42" s="25" t="str">
        <f>VLOOKUP(Table1[[#This Row],[SchoolDBN]],Sheet2!$A$1:$E$205,5,FALSE)</f>
        <v>K</v>
      </c>
      <c r="D42" s="1" t="s">
        <v>153</v>
      </c>
      <c r="E42" s="25" t="str">
        <f>VLOOKUP(D42,Sheet2!$A$1:$E$205,4,FALSE)</f>
        <v>SUNY</v>
      </c>
      <c r="F42" s="25">
        <v>0</v>
      </c>
      <c r="G42" s="25">
        <v>0</v>
      </c>
      <c r="H42" s="25">
        <v>0</v>
      </c>
      <c r="I42" s="25">
        <v>0</v>
      </c>
      <c r="J42" s="25">
        <v>0</v>
      </c>
      <c r="K42" s="25">
        <v>89.224999999999994</v>
      </c>
      <c r="L42" s="25">
        <v>89.625</v>
      </c>
      <c r="M42" s="25">
        <v>81.05</v>
      </c>
      <c r="N42" s="25">
        <v>76</v>
      </c>
      <c r="O42" s="25">
        <v>54.075000000000003</v>
      </c>
      <c r="P42" s="25">
        <v>44.075000000000003</v>
      </c>
      <c r="Q42" s="25">
        <v>24</v>
      </c>
      <c r="R42" s="25">
        <v>10</v>
      </c>
      <c r="S42" s="25">
        <v>0</v>
      </c>
      <c r="T42" s="26">
        <f t="shared" si="0"/>
        <v>468.04999999999995</v>
      </c>
      <c r="U42" s="25">
        <v>0</v>
      </c>
      <c r="V42" s="25">
        <v>0</v>
      </c>
      <c r="W42" s="25">
        <v>0</v>
      </c>
      <c r="X42" s="25">
        <v>0</v>
      </c>
      <c r="Y42" s="25">
        <v>0</v>
      </c>
      <c r="Z42" s="25">
        <v>1</v>
      </c>
      <c r="AA42" s="25">
        <v>0</v>
      </c>
      <c r="AB42" s="25">
        <v>4</v>
      </c>
      <c r="AC42" s="25">
        <v>3</v>
      </c>
      <c r="AD42" s="25">
        <v>2</v>
      </c>
      <c r="AE42" s="25">
        <v>1</v>
      </c>
      <c r="AF42" s="25">
        <v>0</v>
      </c>
      <c r="AG42" s="25">
        <v>0</v>
      </c>
      <c r="AH42" s="25">
        <v>0</v>
      </c>
      <c r="AI42" s="25">
        <f t="shared" si="1"/>
        <v>11</v>
      </c>
      <c r="AJ42" s="25">
        <v>0</v>
      </c>
      <c r="AK42" s="25">
        <v>0</v>
      </c>
      <c r="AL42" s="25">
        <v>0</v>
      </c>
      <c r="AM42" s="25">
        <v>0</v>
      </c>
      <c r="AN42" s="25">
        <v>0</v>
      </c>
      <c r="AO42" s="25">
        <v>22.95</v>
      </c>
      <c r="AP42" s="25">
        <v>14.95</v>
      </c>
      <c r="AQ42" s="25">
        <v>10</v>
      </c>
      <c r="AR42" s="25">
        <v>11</v>
      </c>
      <c r="AS42" s="1">
        <v>3</v>
      </c>
      <c r="AT42" s="1">
        <v>0</v>
      </c>
      <c r="AU42" s="1">
        <v>0</v>
      </c>
      <c r="AV42" s="1">
        <v>2</v>
      </c>
      <c r="AW42" s="1">
        <v>0</v>
      </c>
      <c r="AX42" s="3">
        <f t="shared" si="2"/>
        <v>63.9</v>
      </c>
      <c r="AY42" s="1">
        <v>0</v>
      </c>
      <c r="AZ42" s="1">
        <v>0</v>
      </c>
      <c r="BA42" s="1">
        <v>0</v>
      </c>
      <c r="BB42" s="1">
        <v>0</v>
      </c>
      <c r="BC42" s="1">
        <v>0</v>
      </c>
      <c r="BD42" s="1">
        <v>0</v>
      </c>
      <c r="BE42" s="1">
        <v>0</v>
      </c>
      <c r="BF42" s="1">
        <v>0</v>
      </c>
      <c r="BG42" s="1">
        <v>0</v>
      </c>
      <c r="BH42" s="1">
        <v>0</v>
      </c>
      <c r="BI42" s="1">
        <v>0</v>
      </c>
      <c r="BJ42" s="1">
        <v>0</v>
      </c>
      <c r="BK42" s="1">
        <v>0</v>
      </c>
      <c r="BL42" s="1">
        <v>0</v>
      </c>
      <c r="BM42" s="3">
        <f t="shared" si="3"/>
        <v>0</v>
      </c>
      <c r="BN42" s="1">
        <v>0</v>
      </c>
      <c r="BO42" s="1">
        <v>0</v>
      </c>
      <c r="BP42" s="1">
        <v>0</v>
      </c>
      <c r="BQ42" s="1">
        <v>0</v>
      </c>
      <c r="BR42" s="1">
        <v>0</v>
      </c>
      <c r="BS42" s="1">
        <v>0</v>
      </c>
      <c r="BT42" s="1">
        <v>0</v>
      </c>
      <c r="BU42" s="1">
        <v>0</v>
      </c>
      <c r="BV42" s="1">
        <v>0</v>
      </c>
      <c r="BW42" s="1">
        <v>0</v>
      </c>
      <c r="BX42" s="1">
        <v>0</v>
      </c>
      <c r="BY42" s="1">
        <v>0</v>
      </c>
      <c r="BZ42" s="1">
        <v>0</v>
      </c>
      <c r="CA42" s="1">
        <v>0</v>
      </c>
      <c r="CB42" s="6">
        <f t="shared" si="4"/>
        <v>0</v>
      </c>
      <c r="CC42"/>
    </row>
    <row r="43" spans="1:81" x14ac:dyDescent="0.25">
      <c r="A43" s="1" t="s">
        <v>154</v>
      </c>
      <c r="B43" s="25">
        <f>VLOOKUP(Table1[[#This Row],[SchoolDBN]],Sheet2!$A$1:$E$205,2,FALSE)</f>
        <v>332300860942</v>
      </c>
      <c r="C43" s="25" t="str">
        <f>VLOOKUP(Table1[[#This Row],[SchoolDBN]],Sheet2!$A$1:$E$205,5,FALSE)</f>
        <v>K</v>
      </c>
      <c r="D43" s="1" t="s">
        <v>155</v>
      </c>
      <c r="E43" s="25" t="str">
        <f>VLOOKUP(D43,Sheet2!$A$1:$E$205,4,FALSE)</f>
        <v>SUNY</v>
      </c>
      <c r="F43" s="25">
        <v>88.224999999999994</v>
      </c>
      <c r="G43" s="25">
        <v>90.95</v>
      </c>
      <c r="H43" s="25">
        <v>89.974999999999994</v>
      </c>
      <c r="I43" s="25">
        <v>87.025000000000006</v>
      </c>
      <c r="J43" s="25">
        <v>62</v>
      </c>
      <c r="K43" s="25">
        <v>89.2</v>
      </c>
      <c r="L43" s="25">
        <v>89.95</v>
      </c>
      <c r="M43" s="25">
        <v>72.075000000000003</v>
      </c>
      <c r="N43" s="25">
        <v>0</v>
      </c>
      <c r="O43" s="25">
        <v>0</v>
      </c>
      <c r="P43" s="25">
        <v>0</v>
      </c>
      <c r="Q43" s="25">
        <v>0</v>
      </c>
      <c r="R43" s="25">
        <v>0</v>
      </c>
      <c r="S43" s="25">
        <v>0</v>
      </c>
      <c r="T43" s="26">
        <f t="shared" si="0"/>
        <v>669.4</v>
      </c>
      <c r="U43" s="25">
        <v>4</v>
      </c>
      <c r="V43" s="25">
        <v>4</v>
      </c>
      <c r="W43" s="25">
        <v>9.1</v>
      </c>
      <c r="X43" s="25">
        <v>6</v>
      </c>
      <c r="Y43" s="25">
        <v>8</v>
      </c>
      <c r="Z43" s="25">
        <v>3.1</v>
      </c>
      <c r="AA43" s="25">
        <v>1</v>
      </c>
      <c r="AB43" s="25">
        <v>3</v>
      </c>
      <c r="AC43" s="25">
        <v>0</v>
      </c>
      <c r="AD43" s="25">
        <v>0</v>
      </c>
      <c r="AE43" s="25">
        <v>0</v>
      </c>
      <c r="AF43" s="25">
        <v>0</v>
      </c>
      <c r="AG43" s="25">
        <v>0</v>
      </c>
      <c r="AH43" s="25">
        <v>0</v>
      </c>
      <c r="AI43" s="25">
        <f t="shared" si="1"/>
        <v>38.200000000000003</v>
      </c>
      <c r="AJ43" s="25">
        <v>6</v>
      </c>
      <c r="AK43" s="25">
        <v>3</v>
      </c>
      <c r="AL43" s="25">
        <v>1</v>
      </c>
      <c r="AM43" s="25">
        <v>1</v>
      </c>
      <c r="AN43" s="25">
        <v>3</v>
      </c>
      <c r="AO43" s="25">
        <v>8</v>
      </c>
      <c r="AP43" s="25">
        <v>11</v>
      </c>
      <c r="AQ43" s="25">
        <v>9</v>
      </c>
      <c r="AR43" s="25">
        <v>0</v>
      </c>
      <c r="AS43" s="1">
        <v>0</v>
      </c>
      <c r="AT43" s="1">
        <v>0</v>
      </c>
      <c r="AU43" s="1">
        <v>0</v>
      </c>
      <c r="AV43" s="1">
        <v>0</v>
      </c>
      <c r="AW43" s="1">
        <v>0</v>
      </c>
      <c r="AX43" s="3">
        <f t="shared" si="2"/>
        <v>42</v>
      </c>
      <c r="AY43" s="1">
        <v>0</v>
      </c>
      <c r="AZ43" s="1">
        <v>0</v>
      </c>
      <c r="BA43" s="1">
        <v>0</v>
      </c>
      <c r="BB43" s="1">
        <v>0</v>
      </c>
      <c r="BC43" s="1">
        <v>0</v>
      </c>
      <c r="BD43" s="1">
        <v>0</v>
      </c>
      <c r="BE43" s="1">
        <v>0</v>
      </c>
      <c r="BF43" s="1">
        <v>0</v>
      </c>
      <c r="BG43" s="1">
        <v>0</v>
      </c>
      <c r="BH43" s="1">
        <v>0</v>
      </c>
      <c r="BI43" s="1">
        <v>0</v>
      </c>
      <c r="BJ43" s="1">
        <v>0</v>
      </c>
      <c r="BK43" s="1">
        <v>0</v>
      </c>
      <c r="BL43" s="1">
        <v>0</v>
      </c>
      <c r="BM43" s="3">
        <f t="shared" si="3"/>
        <v>0</v>
      </c>
      <c r="BN43" s="1">
        <v>0</v>
      </c>
      <c r="BO43" s="1">
        <v>0</v>
      </c>
      <c r="BP43" s="1">
        <v>0</v>
      </c>
      <c r="BQ43" s="1">
        <v>0</v>
      </c>
      <c r="BR43" s="1">
        <v>0</v>
      </c>
      <c r="BS43" s="1">
        <v>0</v>
      </c>
      <c r="BT43" s="1">
        <v>0</v>
      </c>
      <c r="BU43" s="1">
        <v>0</v>
      </c>
      <c r="BV43" s="1">
        <v>0</v>
      </c>
      <c r="BW43" s="1">
        <v>0</v>
      </c>
      <c r="BX43" s="1">
        <v>0</v>
      </c>
      <c r="BY43" s="1">
        <v>0</v>
      </c>
      <c r="BZ43" s="1">
        <v>0</v>
      </c>
      <c r="CA43" s="1">
        <v>0</v>
      </c>
      <c r="CB43" s="6">
        <f t="shared" si="4"/>
        <v>0</v>
      </c>
      <c r="CC43"/>
    </row>
    <row r="44" spans="1:81" x14ac:dyDescent="0.25">
      <c r="A44" s="1" t="s">
        <v>156</v>
      </c>
      <c r="B44" s="25">
        <f>VLOOKUP(Table1[[#This Row],[SchoolDBN]],Sheet2!$A$1:$E$205,2,FALSE)</f>
        <v>331600860938</v>
      </c>
      <c r="C44" s="25" t="str">
        <f>VLOOKUP(Table1[[#This Row],[SchoolDBN]],Sheet2!$A$1:$E$205,5,FALSE)</f>
        <v>K</v>
      </c>
      <c r="D44" s="1" t="s">
        <v>157</v>
      </c>
      <c r="E44" s="25" t="str">
        <f>VLOOKUP(D44,Sheet2!$A$1:$E$205,4,FALSE)</f>
        <v>SUNY</v>
      </c>
      <c r="F44" s="25">
        <v>85.051000000000002</v>
      </c>
      <c r="G44" s="25">
        <v>88.102000000000004</v>
      </c>
      <c r="H44" s="25">
        <v>85.102000000000004</v>
      </c>
      <c r="I44" s="25">
        <v>89.075999999999993</v>
      </c>
      <c r="J44" s="25">
        <v>86.102000000000004</v>
      </c>
      <c r="K44" s="25">
        <v>82.741</v>
      </c>
      <c r="L44" s="25">
        <v>86.153999999999996</v>
      </c>
      <c r="M44" s="25">
        <v>73.923000000000002</v>
      </c>
      <c r="N44" s="25">
        <v>0</v>
      </c>
      <c r="O44" s="25">
        <v>0</v>
      </c>
      <c r="P44" s="25">
        <v>0</v>
      </c>
      <c r="Q44" s="25">
        <v>0</v>
      </c>
      <c r="R44" s="25">
        <v>0</v>
      </c>
      <c r="S44" s="25">
        <v>0</v>
      </c>
      <c r="T44" s="26">
        <f t="shared" si="0"/>
        <v>676.25099999999998</v>
      </c>
      <c r="U44" s="25">
        <v>2</v>
      </c>
      <c r="V44" s="25">
        <v>2</v>
      </c>
      <c r="W44" s="25">
        <v>8.0510000000000002</v>
      </c>
      <c r="X44" s="25">
        <v>9</v>
      </c>
      <c r="Y44" s="25">
        <v>6</v>
      </c>
      <c r="Z44" s="25">
        <v>1.0509999999999999</v>
      </c>
      <c r="AA44" s="25">
        <v>3</v>
      </c>
      <c r="AB44" s="25">
        <v>2</v>
      </c>
      <c r="AC44" s="25">
        <v>0</v>
      </c>
      <c r="AD44" s="25">
        <v>0</v>
      </c>
      <c r="AE44" s="25">
        <v>0</v>
      </c>
      <c r="AF44" s="25">
        <v>0</v>
      </c>
      <c r="AG44" s="25">
        <v>0</v>
      </c>
      <c r="AH44" s="25">
        <v>0</v>
      </c>
      <c r="AI44" s="25">
        <f t="shared" si="1"/>
        <v>33.102000000000004</v>
      </c>
      <c r="AJ44" s="25">
        <v>1</v>
      </c>
      <c r="AK44" s="25">
        <v>2</v>
      </c>
      <c r="AL44" s="25">
        <v>2</v>
      </c>
      <c r="AM44" s="25">
        <v>3</v>
      </c>
      <c r="AN44" s="25">
        <v>3</v>
      </c>
      <c r="AO44" s="25">
        <v>3</v>
      </c>
      <c r="AP44" s="25">
        <v>5</v>
      </c>
      <c r="AQ44" s="25">
        <v>3</v>
      </c>
      <c r="AR44" s="25">
        <v>0</v>
      </c>
      <c r="AS44" s="1">
        <v>0</v>
      </c>
      <c r="AT44" s="1">
        <v>0</v>
      </c>
      <c r="AU44" s="1">
        <v>0</v>
      </c>
      <c r="AV44" s="1">
        <v>0</v>
      </c>
      <c r="AW44" s="1">
        <v>0</v>
      </c>
      <c r="AX44" s="3">
        <f t="shared" si="2"/>
        <v>22</v>
      </c>
      <c r="AY44" s="1">
        <v>0</v>
      </c>
      <c r="AZ44" s="1">
        <v>0</v>
      </c>
      <c r="BA44" s="1">
        <v>0</v>
      </c>
      <c r="BB44" s="1">
        <v>0</v>
      </c>
      <c r="BC44" s="1">
        <v>0</v>
      </c>
      <c r="BD44" s="1">
        <v>0</v>
      </c>
      <c r="BE44" s="1">
        <v>0</v>
      </c>
      <c r="BF44" s="1">
        <v>0</v>
      </c>
      <c r="BG44" s="1">
        <v>0</v>
      </c>
      <c r="BH44" s="1">
        <v>0</v>
      </c>
      <c r="BI44" s="1">
        <v>0</v>
      </c>
      <c r="BJ44" s="1">
        <v>0</v>
      </c>
      <c r="BK44" s="1">
        <v>0</v>
      </c>
      <c r="BL44" s="1">
        <v>0</v>
      </c>
      <c r="BM44" s="3">
        <f t="shared" si="3"/>
        <v>0</v>
      </c>
      <c r="BN44" s="1">
        <v>0</v>
      </c>
      <c r="BO44" s="1">
        <v>0</v>
      </c>
      <c r="BP44" s="1">
        <v>0</v>
      </c>
      <c r="BQ44" s="1">
        <v>0</v>
      </c>
      <c r="BR44" s="1">
        <v>0</v>
      </c>
      <c r="BS44" s="1">
        <v>0</v>
      </c>
      <c r="BT44" s="1">
        <v>0</v>
      </c>
      <c r="BU44" s="1">
        <v>0</v>
      </c>
      <c r="BV44" s="1">
        <v>0</v>
      </c>
      <c r="BW44" s="1">
        <v>0</v>
      </c>
      <c r="BX44" s="1">
        <v>0</v>
      </c>
      <c r="BY44" s="1">
        <v>0</v>
      </c>
      <c r="BZ44" s="1">
        <v>0</v>
      </c>
      <c r="CA44" s="1">
        <v>0</v>
      </c>
      <c r="CB44" s="6">
        <f t="shared" si="4"/>
        <v>0</v>
      </c>
      <c r="CC44"/>
    </row>
    <row r="45" spans="1:81" x14ac:dyDescent="0.25">
      <c r="A45" s="1" t="s">
        <v>158</v>
      </c>
      <c r="B45" s="25">
        <f>VLOOKUP(Table1[[#This Row],[SchoolDBN]],Sheet2!$A$1:$E$205,2,FALSE)</f>
        <v>331800860943</v>
      </c>
      <c r="C45" s="25" t="str">
        <f>VLOOKUP(Table1[[#This Row],[SchoolDBN]],Sheet2!$A$1:$E$205,5,FALSE)</f>
        <v>K</v>
      </c>
      <c r="D45" s="1" t="s">
        <v>159</v>
      </c>
      <c r="E45" s="25" t="str">
        <f>VLOOKUP(D45,Sheet2!$A$1:$E$205,4,FALSE)</f>
        <v>SUNY</v>
      </c>
      <c r="F45" s="25">
        <v>89.05</v>
      </c>
      <c r="G45" s="25">
        <v>78.897000000000006</v>
      </c>
      <c r="H45" s="25">
        <v>54</v>
      </c>
      <c r="I45" s="25">
        <v>0</v>
      </c>
      <c r="J45" s="25">
        <v>0</v>
      </c>
      <c r="K45" s="25">
        <v>89.307000000000002</v>
      </c>
      <c r="L45" s="25">
        <v>86.153999999999996</v>
      </c>
      <c r="M45" s="25">
        <v>79</v>
      </c>
      <c r="N45" s="25">
        <v>0</v>
      </c>
      <c r="O45" s="25">
        <v>0</v>
      </c>
      <c r="P45" s="25">
        <v>0</v>
      </c>
      <c r="Q45" s="25">
        <v>0</v>
      </c>
      <c r="R45" s="25">
        <v>0</v>
      </c>
      <c r="S45" s="25">
        <v>0</v>
      </c>
      <c r="T45" s="26">
        <f t="shared" si="0"/>
        <v>476.40800000000002</v>
      </c>
      <c r="U45" s="25">
        <v>8</v>
      </c>
      <c r="V45" s="25">
        <v>6</v>
      </c>
      <c r="W45" s="25">
        <v>5</v>
      </c>
      <c r="X45" s="25">
        <v>0</v>
      </c>
      <c r="Y45" s="25">
        <v>0</v>
      </c>
      <c r="Z45" s="25">
        <v>2</v>
      </c>
      <c r="AA45" s="25">
        <v>2</v>
      </c>
      <c r="AB45" s="25">
        <v>0</v>
      </c>
      <c r="AC45" s="25">
        <v>0</v>
      </c>
      <c r="AD45" s="25">
        <v>0</v>
      </c>
      <c r="AE45" s="25">
        <v>0</v>
      </c>
      <c r="AF45" s="25">
        <v>0</v>
      </c>
      <c r="AG45" s="25">
        <v>0</v>
      </c>
      <c r="AH45" s="25">
        <v>0</v>
      </c>
      <c r="AI45" s="25">
        <f t="shared" si="1"/>
        <v>23</v>
      </c>
      <c r="AJ45" s="25">
        <v>2</v>
      </c>
      <c r="AK45" s="25">
        <v>0</v>
      </c>
      <c r="AL45" s="25">
        <v>1</v>
      </c>
      <c r="AM45" s="25">
        <v>0</v>
      </c>
      <c r="AN45" s="25">
        <v>0</v>
      </c>
      <c r="AO45" s="25">
        <v>11</v>
      </c>
      <c r="AP45" s="25">
        <v>11</v>
      </c>
      <c r="AQ45" s="25">
        <v>8</v>
      </c>
      <c r="AR45" s="25">
        <v>0</v>
      </c>
      <c r="AS45" s="1">
        <v>0</v>
      </c>
      <c r="AT45" s="1">
        <v>0</v>
      </c>
      <c r="AU45" s="1">
        <v>0</v>
      </c>
      <c r="AV45" s="1">
        <v>0</v>
      </c>
      <c r="AW45" s="1">
        <v>0</v>
      </c>
      <c r="AX45" s="3">
        <f t="shared" si="2"/>
        <v>33</v>
      </c>
      <c r="AY45" s="1">
        <v>0</v>
      </c>
      <c r="AZ45" s="1">
        <v>0.94899999999999995</v>
      </c>
      <c r="BA45" s="1">
        <v>0</v>
      </c>
      <c r="BB45" s="1">
        <v>0</v>
      </c>
      <c r="BC45" s="1">
        <v>0</v>
      </c>
      <c r="BD45" s="1">
        <v>0</v>
      </c>
      <c r="BE45" s="1">
        <v>0</v>
      </c>
      <c r="BF45" s="1">
        <v>0</v>
      </c>
      <c r="BG45" s="1">
        <v>0</v>
      </c>
      <c r="BH45" s="1">
        <v>0</v>
      </c>
      <c r="BI45" s="1">
        <v>0</v>
      </c>
      <c r="BJ45" s="1">
        <v>0</v>
      </c>
      <c r="BK45" s="1">
        <v>0</v>
      </c>
      <c r="BL45" s="1">
        <v>0</v>
      </c>
      <c r="BM45" s="3">
        <f t="shared" si="3"/>
        <v>0.94899999999999995</v>
      </c>
      <c r="BN45" s="1">
        <v>0</v>
      </c>
      <c r="BO45" s="1">
        <v>0</v>
      </c>
      <c r="BP45" s="1">
        <v>0</v>
      </c>
      <c r="BQ45" s="1">
        <v>0</v>
      </c>
      <c r="BR45" s="1">
        <v>0</v>
      </c>
      <c r="BS45" s="1">
        <v>0</v>
      </c>
      <c r="BT45" s="1">
        <v>0</v>
      </c>
      <c r="BU45" s="1">
        <v>0</v>
      </c>
      <c r="BV45" s="1">
        <v>0</v>
      </c>
      <c r="BW45" s="1">
        <v>0</v>
      </c>
      <c r="BX45" s="1">
        <v>0</v>
      </c>
      <c r="BY45" s="1">
        <v>0</v>
      </c>
      <c r="BZ45" s="1">
        <v>0</v>
      </c>
      <c r="CA45" s="1">
        <v>0</v>
      </c>
      <c r="CB45" s="6">
        <f t="shared" si="4"/>
        <v>0</v>
      </c>
      <c r="CC45"/>
    </row>
    <row r="46" spans="1:81" x14ac:dyDescent="0.25">
      <c r="A46" s="1" t="s">
        <v>160</v>
      </c>
      <c r="B46" s="25">
        <f>VLOOKUP(Table1[[#This Row],[SchoolDBN]],Sheet2!$A$1:$E$205,2,FALSE)</f>
        <v>331700860951</v>
      </c>
      <c r="C46" s="25" t="str">
        <f>VLOOKUP(Table1[[#This Row],[SchoolDBN]],Sheet2!$A$1:$E$205,5,FALSE)</f>
        <v>K</v>
      </c>
      <c r="D46" s="1" t="s">
        <v>161</v>
      </c>
      <c r="E46" s="25" t="str">
        <f>VLOOKUP(D46,Sheet2!$A$1:$E$205,4,FALSE)</f>
        <v>DOE</v>
      </c>
      <c r="F46" s="25">
        <v>0</v>
      </c>
      <c r="G46" s="25">
        <v>0</v>
      </c>
      <c r="H46" s="25">
        <v>0</v>
      </c>
      <c r="I46" s="25">
        <v>0</v>
      </c>
      <c r="J46" s="25">
        <v>0</v>
      </c>
      <c r="K46" s="25">
        <v>51.95</v>
      </c>
      <c r="L46" s="25">
        <v>105.325</v>
      </c>
      <c r="M46" s="25">
        <v>98.35</v>
      </c>
      <c r="N46" s="25">
        <v>108.3</v>
      </c>
      <c r="O46" s="25">
        <v>2.5000000000000001E-2</v>
      </c>
      <c r="P46" s="25">
        <v>0</v>
      </c>
      <c r="Q46" s="25">
        <v>0</v>
      </c>
      <c r="R46" s="25">
        <v>0</v>
      </c>
      <c r="S46" s="25">
        <v>0</v>
      </c>
      <c r="T46" s="26">
        <f t="shared" si="0"/>
        <v>363.95</v>
      </c>
      <c r="U46" s="25">
        <v>0</v>
      </c>
      <c r="V46" s="25">
        <v>0</v>
      </c>
      <c r="W46" s="25">
        <v>0</v>
      </c>
      <c r="X46" s="25">
        <v>0</v>
      </c>
      <c r="Y46" s="25">
        <v>0</v>
      </c>
      <c r="Z46" s="25">
        <v>0</v>
      </c>
      <c r="AA46" s="25">
        <v>0</v>
      </c>
      <c r="AB46" s="25">
        <v>3</v>
      </c>
      <c r="AC46" s="25">
        <v>3</v>
      </c>
      <c r="AD46" s="25">
        <v>0</v>
      </c>
      <c r="AE46" s="25">
        <v>0</v>
      </c>
      <c r="AF46" s="25">
        <v>0</v>
      </c>
      <c r="AG46" s="25">
        <v>0</v>
      </c>
      <c r="AH46" s="25">
        <v>0</v>
      </c>
      <c r="AI46" s="25">
        <f t="shared" si="1"/>
        <v>6</v>
      </c>
      <c r="AJ46" s="25">
        <v>0</v>
      </c>
      <c r="AK46" s="25">
        <v>0</v>
      </c>
      <c r="AL46" s="25">
        <v>0</v>
      </c>
      <c r="AM46" s="25">
        <v>0</v>
      </c>
      <c r="AN46" s="25">
        <v>0</v>
      </c>
      <c r="AO46" s="25">
        <v>2.95</v>
      </c>
      <c r="AP46" s="25">
        <v>5</v>
      </c>
      <c r="AQ46" s="25">
        <v>2</v>
      </c>
      <c r="AR46" s="25">
        <v>7</v>
      </c>
      <c r="AS46" s="1">
        <v>0</v>
      </c>
      <c r="AT46" s="1">
        <v>0</v>
      </c>
      <c r="AU46" s="1">
        <v>0</v>
      </c>
      <c r="AV46" s="1">
        <v>0</v>
      </c>
      <c r="AW46" s="1">
        <v>0</v>
      </c>
      <c r="AX46" s="3">
        <f t="shared" si="2"/>
        <v>16.95</v>
      </c>
      <c r="AY46" s="1">
        <v>0</v>
      </c>
      <c r="AZ46" s="1">
        <v>0</v>
      </c>
      <c r="BA46" s="1">
        <v>0</v>
      </c>
      <c r="BB46" s="1">
        <v>0</v>
      </c>
      <c r="BC46" s="1">
        <v>0</v>
      </c>
      <c r="BD46" s="1">
        <v>6</v>
      </c>
      <c r="BE46" s="1">
        <v>8</v>
      </c>
      <c r="BF46" s="1">
        <v>12</v>
      </c>
      <c r="BG46" s="1">
        <v>14</v>
      </c>
      <c r="BH46" s="1">
        <v>0</v>
      </c>
      <c r="BI46" s="1">
        <v>0</v>
      </c>
      <c r="BJ46" s="1">
        <v>0</v>
      </c>
      <c r="BK46" s="1">
        <v>0</v>
      </c>
      <c r="BL46" s="1">
        <v>0</v>
      </c>
      <c r="BM46" s="3">
        <f t="shared" si="3"/>
        <v>40</v>
      </c>
      <c r="BN46" s="1">
        <v>0</v>
      </c>
      <c r="BO46" s="1">
        <v>0</v>
      </c>
      <c r="BP46" s="1">
        <v>0</v>
      </c>
      <c r="BQ46" s="1">
        <v>0</v>
      </c>
      <c r="BR46" s="1">
        <v>0</v>
      </c>
      <c r="BS46" s="1">
        <v>0</v>
      </c>
      <c r="BT46" s="1">
        <v>0</v>
      </c>
      <c r="BU46" s="1">
        <v>0</v>
      </c>
      <c r="BV46" s="1">
        <v>0</v>
      </c>
      <c r="BW46" s="1">
        <v>0</v>
      </c>
      <c r="BX46" s="1">
        <v>0</v>
      </c>
      <c r="BY46" s="1">
        <v>0</v>
      </c>
      <c r="BZ46" s="1">
        <v>0</v>
      </c>
      <c r="CA46" s="1">
        <v>0</v>
      </c>
      <c r="CB46" s="6">
        <f t="shared" si="4"/>
        <v>0</v>
      </c>
      <c r="CC46"/>
    </row>
    <row r="47" spans="1:81" x14ac:dyDescent="0.25">
      <c r="A47" s="1" t="s">
        <v>162</v>
      </c>
      <c r="B47" s="25">
        <f>VLOOKUP(Table1[[#This Row],[SchoolDBN]],Sheet2!$A$1:$E$205,2,FALSE)</f>
        <v>331500860953</v>
      </c>
      <c r="C47" s="25" t="str">
        <f>VLOOKUP(Table1[[#This Row],[SchoolDBN]],Sheet2!$A$1:$E$205,5,FALSE)</f>
        <v>K</v>
      </c>
      <c r="D47" s="1" t="s">
        <v>163</v>
      </c>
      <c r="E47" s="25" t="str">
        <f>VLOOKUP(D47,Sheet2!$A$1:$E$205,4,FALSE)</f>
        <v>DOE</v>
      </c>
      <c r="F47" s="25">
        <v>0</v>
      </c>
      <c r="G47" s="25">
        <v>0</v>
      </c>
      <c r="H47" s="25">
        <v>0</v>
      </c>
      <c r="I47" s="25">
        <v>0</v>
      </c>
      <c r="J47" s="25">
        <v>0</v>
      </c>
      <c r="K47" s="25">
        <v>0</v>
      </c>
      <c r="L47" s="25">
        <v>34.219000000000001</v>
      </c>
      <c r="M47" s="25">
        <v>36.609000000000002</v>
      </c>
      <c r="N47" s="25">
        <v>45.488</v>
      </c>
      <c r="O47" s="25">
        <v>56.463999999999999</v>
      </c>
      <c r="P47" s="25">
        <v>54.44</v>
      </c>
      <c r="Q47" s="25">
        <v>49.463000000000001</v>
      </c>
      <c r="R47" s="25">
        <v>48</v>
      </c>
      <c r="S47" s="25">
        <v>0</v>
      </c>
      <c r="T47" s="26">
        <f t="shared" si="0"/>
        <v>324.68299999999999</v>
      </c>
      <c r="U47" s="25">
        <v>0</v>
      </c>
      <c r="V47" s="25">
        <v>0</v>
      </c>
      <c r="W47" s="25">
        <v>0</v>
      </c>
      <c r="X47" s="25">
        <v>0</v>
      </c>
      <c r="Y47" s="25">
        <v>0</v>
      </c>
      <c r="Z47" s="25">
        <v>0</v>
      </c>
      <c r="AA47" s="25">
        <v>2</v>
      </c>
      <c r="AB47" s="25">
        <v>4</v>
      </c>
      <c r="AC47" s="25">
        <v>0</v>
      </c>
      <c r="AD47" s="25">
        <v>4</v>
      </c>
      <c r="AE47" s="25">
        <v>4</v>
      </c>
      <c r="AF47" s="25">
        <v>2</v>
      </c>
      <c r="AG47" s="25">
        <v>4</v>
      </c>
      <c r="AH47" s="25">
        <v>0</v>
      </c>
      <c r="AI47" s="25">
        <f t="shared" si="1"/>
        <v>20</v>
      </c>
      <c r="AJ47" s="25">
        <v>0</v>
      </c>
      <c r="AK47" s="25">
        <v>0</v>
      </c>
      <c r="AL47" s="25">
        <v>0</v>
      </c>
      <c r="AM47" s="25">
        <v>0</v>
      </c>
      <c r="AN47" s="25">
        <v>0</v>
      </c>
      <c r="AO47" s="25">
        <v>0</v>
      </c>
      <c r="AP47" s="25">
        <v>1</v>
      </c>
      <c r="AQ47" s="25">
        <v>2</v>
      </c>
      <c r="AR47" s="25">
        <v>2</v>
      </c>
      <c r="AS47" s="1">
        <v>4</v>
      </c>
      <c r="AT47" s="1">
        <v>7.9269999999999996</v>
      </c>
      <c r="AU47" s="1">
        <v>2</v>
      </c>
      <c r="AV47" s="1">
        <v>0</v>
      </c>
      <c r="AW47" s="1">
        <v>0</v>
      </c>
      <c r="AX47" s="3">
        <f t="shared" si="2"/>
        <v>18.927</v>
      </c>
      <c r="AY47" s="1">
        <v>0</v>
      </c>
      <c r="AZ47" s="1">
        <v>0</v>
      </c>
      <c r="BA47" s="1">
        <v>0</v>
      </c>
      <c r="BB47" s="1">
        <v>0</v>
      </c>
      <c r="BC47" s="1">
        <v>0</v>
      </c>
      <c r="BD47" s="1">
        <v>0</v>
      </c>
      <c r="BE47" s="1">
        <v>4</v>
      </c>
      <c r="BF47" s="1">
        <v>0</v>
      </c>
      <c r="BG47" s="1">
        <v>5</v>
      </c>
      <c r="BH47" s="1">
        <v>5</v>
      </c>
      <c r="BI47" s="1">
        <v>0</v>
      </c>
      <c r="BJ47" s="1">
        <v>0</v>
      </c>
      <c r="BK47" s="1">
        <v>0</v>
      </c>
      <c r="BL47" s="1">
        <v>0</v>
      </c>
      <c r="BM47" s="3">
        <f t="shared" si="3"/>
        <v>14</v>
      </c>
      <c r="BN47" s="1">
        <v>0</v>
      </c>
      <c r="BO47" s="1">
        <v>0</v>
      </c>
      <c r="BP47" s="1">
        <v>0</v>
      </c>
      <c r="BQ47" s="1">
        <v>0</v>
      </c>
      <c r="BR47" s="1">
        <v>0</v>
      </c>
      <c r="BS47" s="1">
        <v>0</v>
      </c>
      <c r="BT47" s="1">
        <v>0</v>
      </c>
      <c r="BU47" s="1">
        <v>0</v>
      </c>
      <c r="BV47" s="1">
        <v>0</v>
      </c>
      <c r="BW47" s="1">
        <v>0</v>
      </c>
      <c r="BX47" s="1">
        <v>0</v>
      </c>
      <c r="BY47" s="1">
        <v>0</v>
      </c>
      <c r="BZ47" s="1">
        <v>0</v>
      </c>
      <c r="CA47" s="1">
        <v>0</v>
      </c>
      <c r="CB47" s="6">
        <f t="shared" si="4"/>
        <v>0</v>
      </c>
      <c r="CC47"/>
    </row>
    <row r="48" spans="1:81" x14ac:dyDescent="0.25">
      <c r="A48" s="1" t="s">
        <v>164</v>
      </c>
      <c r="B48" s="25">
        <f>VLOOKUP(Table1[[#This Row],[SchoolDBN]],Sheet2!$A$1:$E$205,2,FALSE)</f>
        <v>331600860847</v>
      </c>
      <c r="C48" s="25" t="str">
        <f>VLOOKUP(Table1[[#This Row],[SchoolDBN]],Sheet2!$A$1:$E$205,5,FALSE)</f>
        <v>K</v>
      </c>
      <c r="D48" s="1" t="s">
        <v>165</v>
      </c>
      <c r="E48" s="25" t="str">
        <f>VLOOKUP(D48,Sheet2!$A$1:$E$205,4,FALSE)</f>
        <v>SUNY</v>
      </c>
      <c r="F48" s="25">
        <v>67.825000000000003</v>
      </c>
      <c r="G48" s="25">
        <v>83.1</v>
      </c>
      <c r="H48" s="25">
        <v>80.8</v>
      </c>
      <c r="I48" s="25">
        <v>80</v>
      </c>
      <c r="J48" s="25">
        <v>80.825000000000003</v>
      </c>
      <c r="K48" s="25">
        <v>73.924999999999997</v>
      </c>
      <c r="L48" s="25">
        <v>77.825000000000003</v>
      </c>
      <c r="M48" s="25">
        <v>83.674999999999997</v>
      </c>
      <c r="N48" s="25">
        <v>73.8</v>
      </c>
      <c r="O48" s="25">
        <v>7.4999999999999997E-2</v>
      </c>
      <c r="P48" s="25">
        <v>0</v>
      </c>
      <c r="Q48" s="25">
        <v>0</v>
      </c>
      <c r="R48" s="25">
        <v>0</v>
      </c>
      <c r="S48" s="25">
        <v>0</v>
      </c>
      <c r="T48" s="26">
        <f t="shared" si="0"/>
        <v>701.85</v>
      </c>
      <c r="U48" s="25">
        <v>0</v>
      </c>
      <c r="V48" s="25">
        <v>0</v>
      </c>
      <c r="W48" s="25">
        <v>0</v>
      </c>
      <c r="X48" s="25">
        <v>0</v>
      </c>
      <c r="Y48" s="25">
        <v>0</v>
      </c>
      <c r="Z48" s="25">
        <v>0</v>
      </c>
      <c r="AA48" s="25">
        <v>0</v>
      </c>
      <c r="AB48" s="25">
        <v>0</v>
      </c>
      <c r="AC48" s="25">
        <v>0</v>
      </c>
      <c r="AD48" s="25">
        <v>0</v>
      </c>
      <c r="AE48" s="25">
        <v>0</v>
      </c>
      <c r="AF48" s="25">
        <v>0</v>
      </c>
      <c r="AG48" s="25">
        <v>0</v>
      </c>
      <c r="AH48" s="25">
        <v>0</v>
      </c>
      <c r="AI48" s="25">
        <f t="shared" si="1"/>
        <v>0</v>
      </c>
      <c r="AJ48" s="25">
        <v>0</v>
      </c>
      <c r="AK48" s="25">
        <v>0</v>
      </c>
      <c r="AL48" s="25">
        <v>0</v>
      </c>
      <c r="AM48" s="25">
        <v>1</v>
      </c>
      <c r="AN48" s="25">
        <v>2.95</v>
      </c>
      <c r="AO48" s="25">
        <v>3</v>
      </c>
      <c r="AP48" s="25">
        <v>3</v>
      </c>
      <c r="AQ48" s="25">
        <v>0.95</v>
      </c>
      <c r="AR48" s="25">
        <v>1</v>
      </c>
      <c r="AS48" s="1">
        <v>0</v>
      </c>
      <c r="AT48" s="1">
        <v>0</v>
      </c>
      <c r="AU48" s="1">
        <v>0</v>
      </c>
      <c r="AV48" s="1">
        <v>0</v>
      </c>
      <c r="AW48" s="1">
        <v>0</v>
      </c>
      <c r="AX48" s="3">
        <f t="shared" si="2"/>
        <v>11.899999999999999</v>
      </c>
      <c r="AY48" s="1">
        <v>0</v>
      </c>
      <c r="AZ48" s="1">
        <v>0</v>
      </c>
      <c r="BA48" s="1">
        <v>1</v>
      </c>
      <c r="BB48" s="1">
        <v>2</v>
      </c>
      <c r="BC48" s="1">
        <v>0</v>
      </c>
      <c r="BD48" s="1">
        <v>1</v>
      </c>
      <c r="BE48" s="1">
        <v>0</v>
      </c>
      <c r="BF48" s="1">
        <v>6</v>
      </c>
      <c r="BG48" s="1">
        <v>3.95</v>
      </c>
      <c r="BH48" s="1">
        <v>0</v>
      </c>
      <c r="BI48" s="1">
        <v>0</v>
      </c>
      <c r="BJ48" s="1">
        <v>0</v>
      </c>
      <c r="BK48" s="1">
        <v>0</v>
      </c>
      <c r="BL48" s="1">
        <v>0</v>
      </c>
      <c r="BM48" s="3">
        <f t="shared" si="3"/>
        <v>13.95</v>
      </c>
      <c r="BN48" s="1">
        <v>0</v>
      </c>
      <c r="BO48" s="1">
        <v>0</v>
      </c>
      <c r="BP48" s="1">
        <v>0</v>
      </c>
      <c r="BQ48" s="1">
        <v>0</v>
      </c>
      <c r="BR48" s="1">
        <v>0</v>
      </c>
      <c r="BS48" s="1">
        <v>0</v>
      </c>
      <c r="BT48" s="1">
        <v>0</v>
      </c>
      <c r="BU48" s="1">
        <v>0</v>
      </c>
      <c r="BV48" s="1">
        <v>0</v>
      </c>
      <c r="BW48" s="1">
        <v>0</v>
      </c>
      <c r="BX48" s="1">
        <v>0</v>
      </c>
      <c r="BY48" s="1">
        <v>0</v>
      </c>
      <c r="BZ48" s="1">
        <v>0</v>
      </c>
      <c r="CA48" s="1">
        <v>0</v>
      </c>
      <c r="CB48" s="6">
        <f t="shared" si="4"/>
        <v>0</v>
      </c>
      <c r="CC48"/>
    </row>
    <row r="49" spans="1:81" x14ac:dyDescent="0.25">
      <c r="A49" s="1" t="s">
        <v>166</v>
      </c>
      <c r="B49" s="25">
        <f>VLOOKUP(Table1[[#This Row],[SchoolDBN]],Sheet2!$A$1:$E$205,2,FALSE)</f>
        <v>333200861059</v>
      </c>
      <c r="C49" s="25" t="str">
        <f>VLOOKUP(Table1[[#This Row],[SchoolDBN]],Sheet2!$A$1:$E$205,5,FALSE)</f>
        <v>K</v>
      </c>
      <c r="D49" s="1" t="s">
        <v>167</v>
      </c>
      <c r="E49" s="25" t="str">
        <f>VLOOKUP(D49,Sheet2!$A$1:$E$205,4,FALSE)</f>
        <v>SED</v>
      </c>
      <c r="F49" s="25">
        <v>0</v>
      </c>
      <c r="G49" s="25">
        <v>0</v>
      </c>
      <c r="H49" s="25">
        <v>0</v>
      </c>
      <c r="I49" s="25">
        <v>0</v>
      </c>
      <c r="J49" s="25">
        <v>0</v>
      </c>
      <c r="K49" s="25">
        <v>0</v>
      </c>
      <c r="L49" s="25">
        <v>0</v>
      </c>
      <c r="M49" s="25">
        <v>0</v>
      </c>
      <c r="N49" s="25">
        <v>0</v>
      </c>
      <c r="O49" s="25">
        <v>117</v>
      </c>
      <c r="P49" s="25">
        <v>123.07299999999999</v>
      </c>
      <c r="Q49" s="25">
        <v>115</v>
      </c>
      <c r="R49" s="25">
        <v>0</v>
      </c>
      <c r="S49" s="25">
        <v>0</v>
      </c>
      <c r="T49" s="26">
        <f t="shared" si="0"/>
        <v>355.07299999999998</v>
      </c>
      <c r="U49" s="25">
        <v>0</v>
      </c>
      <c r="V49" s="25">
        <v>0</v>
      </c>
      <c r="W49" s="25">
        <v>0</v>
      </c>
      <c r="X49" s="25">
        <v>0</v>
      </c>
      <c r="Y49" s="25">
        <v>0</v>
      </c>
      <c r="Z49" s="25">
        <v>0</v>
      </c>
      <c r="AA49" s="25">
        <v>0</v>
      </c>
      <c r="AB49" s="25">
        <v>0</v>
      </c>
      <c r="AC49" s="25">
        <v>0</v>
      </c>
      <c r="AD49" s="25">
        <v>0.92700000000000005</v>
      </c>
      <c r="AE49" s="25">
        <v>1.8540000000000001</v>
      </c>
      <c r="AF49" s="25">
        <v>0</v>
      </c>
      <c r="AG49" s="25">
        <v>0</v>
      </c>
      <c r="AH49" s="25">
        <v>0</v>
      </c>
      <c r="AI49" s="25">
        <f t="shared" si="1"/>
        <v>2.7810000000000001</v>
      </c>
      <c r="AJ49" s="25">
        <v>0</v>
      </c>
      <c r="AK49" s="25">
        <v>0</v>
      </c>
      <c r="AL49" s="25">
        <v>0</v>
      </c>
      <c r="AM49" s="25">
        <v>0</v>
      </c>
      <c r="AN49" s="25">
        <v>0</v>
      </c>
      <c r="AO49" s="25">
        <v>0</v>
      </c>
      <c r="AP49" s="25">
        <v>0</v>
      </c>
      <c r="AQ49" s="25">
        <v>0</v>
      </c>
      <c r="AR49" s="25">
        <v>0</v>
      </c>
      <c r="AS49" s="1">
        <v>1.952</v>
      </c>
      <c r="AT49" s="1">
        <v>1.952</v>
      </c>
      <c r="AU49" s="1">
        <v>1.952</v>
      </c>
      <c r="AV49" s="1">
        <v>0</v>
      </c>
      <c r="AW49" s="1">
        <v>0</v>
      </c>
      <c r="AX49" s="3">
        <f t="shared" si="2"/>
        <v>5.8559999999999999</v>
      </c>
      <c r="AY49" s="1">
        <v>0</v>
      </c>
      <c r="AZ49" s="1">
        <v>0</v>
      </c>
      <c r="BA49" s="1">
        <v>0</v>
      </c>
      <c r="BB49" s="1">
        <v>0</v>
      </c>
      <c r="BC49" s="1">
        <v>0</v>
      </c>
      <c r="BD49" s="1">
        <v>0</v>
      </c>
      <c r="BE49" s="1">
        <v>0</v>
      </c>
      <c r="BF49" s="1">
        <v>0</v>
      </c>
      <c r="BG49" s="1">
        <v>0</v>
      </c>
      <c r="BH49" s="1">
        <v>18.544</v>
      </c>
      <c r="BI49" s="1">
        <v>19.52</v>
      </c>
      <c r="BJ49" s="1">
        <v>14.64</v>
      </c>
      <c r="BK49" s="1">
        <v>0</v>
      </c>
      <c r="BL49" s="1">
        <v>0</v>
      </c>
      <c r="BM49" s="3">
        <f t="shared" si="3"/>
        <v>52.704000000000001</v>
      </c>
      <c r="BN49" s="1">
        <v>0</v>
      </c>
      <c r="BO49" s="1">
        <v>0</v>
      </c>
      <c r="BP49" s="1">
        <v>0</v>
      </c>
      <c r="BQ49" s="1">
        <v>0</v>
      </c>
      <c r="BR49" s="1">
        <v>0</v>
      </c>
      <c r="BS49" s="1">
        <v>0</v>
      </c>
      <c r="BT49" s="1">
        <v>0</v>
      </c>
      <c r="BU49" s="1">
        <v>0</v>
      </c>
      <c r="BV49" s="1">
        <v>0</v>
      </c>
      <c r="BW49" s="1">
        <v>0</v>
      </c>
      <c r="BX49" s="1">
        <v>0</v>
      </c>
      <c r="BY49" s="1">
        <v>0</v>
      </c>
      <c r="BZ49" s="1">
        <v>0</v>
      </c>
      <c r="CA49" s="1">
        <v>0</v>
      </c>
      <c r="CB49" s="6">
        <f t="shared" si="4"/>
        <v>0</v>
      </c>
      <c r="CC49"/>
    </row>
    <row r="50" spans="1:81" x14ac:dyDescent="0.25">
      <c r="A50" s="1" t="s">
        <v>168</v>
      </c>
      <c r="B50" s="25">
        <f>VLOOKUP(Table1[[#This Row],[SchoolDBN]],Sheet2!$A$1:$E$205,2,FALSE)</f>
        <v>331800861057</v>
      </c>
      <c r="C50" s="25" t="str">
        <f>VLOOKUP(Table1[[#This Row],[SchoolDBN]],Sheet2!$A$1:$E$205,5,FALSE)</f>
        <v>K</v>
      </c>
      <c r="D50" s="1" t="s">
        <v>169</v>
      </c>
      <c r="E50" s="25" t="str">
        <f>VLOOKUP(D50,Sheet2!$A$1:$E$205,4,FALSE)</f>
        <v>SED</v>
      </c>
      <c r="F50" s="25">
        <v>66.974999999999994</v>
      </c>
      <c r="G50" s="25">
        <v>66.25</v>
      </c>
      <c r="H50" s="25">
        <v>66.2</v>
      </c>
      <c r="I50" s="25">
        <v>57.125</v>
      </c>
      <c r="J50" s="25">
        <v>0</v>
      </c>
      <c r="K50" s="25">
        <v>0</v>
      </c>
      <c r="L50" s="25">
        <v>0</v>
      </c>
      <c r="M50" s="25">
        <v>0</v>
      </c>
      <c r="N50" s="25">
        <v>0</v>
      </c>
      <c r="O50" s="25">
        <v>0</v>
      </c>
      <c r="P50" s="25">
        <v>0</v>
      </c>
      <c r="Q50" s="25">
        <v>0</v>
      </c>
      <c r="R50" s="25">
        <v>0</v>
      </c>
      <c r="S50" s="25">
        <v>0</v>
      </c>
      <c r="T50" s="26">
        <f t="shared" si="0"/>
        <v>256.55</v>
      </c>
      <c r="U50" s="25">
        <v>2</v>
      </c>
      <c r="V50" s="25">
        <v>2.1</v>
      </c>
      <c r="W50" s="25">
        <v>6</v>
      </c>
      <c r="X50" s="25">
        <v>6</v>
      </c>
      <c r="Y50" s="25">
        <v>0</v>
      </c>
      <c r="Z50" s="25">
        <v>0</v>
      </c>
      <c r="AA50" s="25">
        <v>0</v>
      </c>
      <c r="AB50" s="25">
        <v>0</v>
      </c>
      <c r="AC50" s="25">
        <v>0</v>
      </c>
      <c r="AD50" s="25">
        <v>0</v>
      </c>
      <c r="AE50" s="25">
        <v>0</v>
      </c>
      <c r="AF50" s="25">
        <v>0</v>
      </c>
      <c r="AG50" s="25">
        <v>0</v>
      </c>
      <c r="AH50" s="25">
        <v>0</v>
      </c>
      <c r="AI50" s="25">
        <f t="shared" si="1"/>
        <v>16.100000000000001</v>
      </c>
      <c r="AJ50" s="25">
        <v>0</v>
      </c>
      <c r="AK50" s="25">
        <v>2</v>
      </c>
      <c r="AL50" s="25">
        <v>6</v>
      </c>
      <c r="AM50" s="25">
        <v>0</v>
      </c>
      <c r="AN50" s="25">
        <v>0</v>
      </c>
      <c r="AO50" s="25">
        <v>0</v>
      </c>
      <c r="AP50" s="25">
        <v>0</v>
      </c>
      <c r="AQ50" s="25">
        <v>0</v>
      </c>
      <c r="AR50" s="25">
        <v>0</v>
      </c>
      <c r="AS50" s="1">
        <v>0</v>
      </c>
      <c r="AT50" s="1">
        <v>0</v>
      </c>
      <c r="AU50" s="1">
        <v>0</v>
      </c>
      <c r="AV50" s="1">
        <v>0</v>
      </c>
      <c r="AW50" s="1">
        <v>0</v>
      </c>
      <c r="AX50" s="3">
        <f t="shared" si="2"/>
        <v>8</v>
      </c>
      <c r="AY50" s="1">
        <v>5.0250000000000004</v>
      </c>
      <c r="AZ50" s="1">
        <v>0</v>
      </c>
      <c r="BA50" s="1">
        <v>1</v>
      </c>
      <c r="BB50" s="1">
        <v>2</v>
      </c>
      <c r="BC50" s="1">
        <v>0</v>
      </c>
      <c r="BD50" s="1">
        <v>0</v>
      </c>
      <c r="BE50" s="1">
        <v>0</v>
      </c>
      <c r="BF50" s="1">
        <v>0</v>
      </c>
      <c r="BG50" s="1">
        <v>0</v>
      </c>
      <c r="BH50" s="1">
        <v>0</v>
      </c>
      <c r="BI50" s="1">
        <v>0</v>
      </c>
      <c r="BJ50" s="1">
        <v>0</v>
      </c>
      <c r="BK50" s="1">
        <v>0</v>
      </c>
      <c r="BL50" s="1">
        <v>0</v>
      </c>
      <c r="BM50" s="3">
        <f t="shared" si="3"/>
        <v>8.0250000000000004</v>
      </c>
      <c r="BN50" s="1">
        <v>0</v>
      </c>
      <c r="BO50" s="1">
        <v>0</v>
      </c>
      <c r="BP50" s="1">
        <v>0</v>
      </c>
      <c r="BQ50" s="1">
        <v>0</v>
      </c>
      <c r="BR50" s="1">
        <v>0</v>
      </c>
      <c r="BS50" s="1">
        <v>0</v>
      </c>
      <c r="BT50" s="1">
        <v>0</v>
      </c>
      <c r="BU50" s="1">
        <v>0</v>
      </c>
      <c r="BV50" s="1">
        <v>0</v>
      </c>
      <c r="BW50" s="1">
        <v>0</v>
      </c>
      <c r="BX50" s="1">
        <v>0</v>
      </c>
      <c r="BY50" s="1">
        <v>0</v>
      </c>
      <c r="BZ50" s="1">
        <v>0</v>
      </c>
      <c r="CA50" s="1">
        <v>0</v>
      </c>
      <c r="CB50" s="6">
        <f t="shared" si="4"/>
        <v>0</v>
      </c>
      <c r="CC50"/>
    </row>
    <row r="51" spans="1:81" x14ac:dyDescent="0.25">
      <c r="A51" s="1" t="s">
        <v>170</v>
      </c>
      <c r="B51" s="25">
        <f>VLOOKUP(Table1[[#This Row],[SchoolDBN]],Sheet2!$A$1:$E$205,2,FALSE)</f>
        <v>332300860954</v>
      </c>
      <c r="C51" s="25" t="str">
        <f>VLOOKUP(Table1[[#This Row],[SchoolDBN]],Sheet2!$A$1:$E$205,5,FALSE)</f>
        <v>K</v>
      </c>
      <c r="D51" s="1" t="s">
        <v>171</v>
      </c>
      <c r="E51" s="25" t="str">
        <f>VLOOKUP(D51,Sheet2!$A$1:$E$205,4,FALSE)</f>
        <v>DOE</v>
      </c>
      <c r="F51" s="25">
        <v>120.05</v>
      </c>
      <c r="G51" s="25">
        <v>117.825</v>
      </c>
      <c r="H51" s="25">
        <v>111</v>
      </c>
      <c r="I51" s="25">
        <v>114.77500000000001</v>
      </c>
      <c r="J51" s="25">
        <v>141.94999999999999</v>
      </c>
      <c r="K51" s="25">
        <v>107.97499999999999</v>
      </c>
      <c r="L51" s="25">
        <v>107.075</v>
      </c>
      <c r="M51" s="25">
        <v>84.025000000000006</v>
      </c>
      <c r="N51" s="25">
        <v>0</v>
      </c>
      <c r="O51" s="25">
        <v>0</v>
      </c>
      <c r="P51" s="25">
        <v>0</v>
      </c>
      <c r="Q51" s="25">
        <v>0</v>
      </c>
      <c r="R51" s="25">
        <v>0</v>
      </c>
      <c r="S51" s="25">
        <v>0</v>
      </c>
      <c r="T51" s="26">
        <f t="shared" si="0"/>
        <v>904.67499999999995</v>
      </c>
      <c r="U51" s="25">
        <v>3</v>
      </c>
      <c r="V51" s="25">
        <v>2</v>
      </c>
      <c r="W51" s="25">
        <v>3</v>
      </c>
      <c r="X51" s="25">
        <v>0</v>
      </c>
      <c r="Y51" s="25">
        <v>3</v>
      </c>
      <c r="Z51" s="25">
        <v>3</v>
      </c>
      <c r="AA51" s="25">
        <v>5</v>
      </c>
      <c r="AB51" s="25">
        <v>1</v>
      </c>
      <c r="AC51" s="25">
        <v>0</v>
      </c>
      <c r="AD51" s="25">
        <v>0</v>
      </c>
      <c r="AE51" s="25">
        <v>0</v>
      </c>
      <c r="AF51" s="25">
        <v>0</v>
      </c>
      <c r="AG51" s="25">
        <v>0</v>
      </c>
      <c r="AH51" s="25">
        <v>0</v>
      </c>
      <c r="AI51" s="25">
        <f t="shared" si="1"/>
        <v>20</v>
      </c>
      <c r="AJ51" s="25">
        <v>0</v>
      </c>
      <c r="AK51" s="25">
        <v>0</v>
      </c>
      <c r="AL51" s="25">
        <v>0</v>
      </c>
      <c r="AM51" s="25">
        <v>0</v>
      </c>
      <c r="AN51" s="25">
        <v>3</v>
      </c>
      <c r="AO51" s="25">
        <v>13.824999999999999</v>
      </c>
      <c r="AP51" s="25">
        <v>8</v>
      </c>
      <c r="AQ51" s="25">
        <v>10</v>
      </c>
      <c r="AR51" s="25">
        <v>0</v>
      </c>
      <c r="AS51" s="1">
        <v>0</v>
      </c>
      <c r="AT51" s="1">
        <v>0</v>
      </c>
      <c r="AU51" s="1">
        <v>0</v>
      </c>
      <c r="AV51" s="1">
        <v>0</v>
      </c>
      <c r="AW51" s="1">
        <v>0</v>
      </c>
      <c r="AX51" s="3">
        <f t="shared" si="2"/>
        <v>34.825000000000003</v>
      </c>
      <c r="AY51" s="1">
        <v>9.9749999999999996</v>
      </c>
      <c r="AZ51" s="1">
        <v>9.9250000000000007</v>
      </c>
      <c r="BA51" s="1">
        <v>8</v>
      </c>
      <c r="BB51" s="1">
        <v>7</v>
      </c>
      <c r="BC51" s="1">
        <v>7</v>
      </c>
      <c r="BD51" s="1">
        <v>0</v>
      </c>
      <c r="BE51" s="1">
        <v>0</v>
      </c>
      <c r="BF51" s="1">
        <v>0</v>
      </c>
      <c r="BG51" s="1">
        <v>0</v>
      </c>
      <c r="BH51" s="1">
        <v>0</v>
      </c>
      <c r="BI51" s="1">
        <v>0</v>
      </c>
      <c r="BJ51" s="1">
        <v>0</v>
      </c>
      <c r="BK51" s="1">
        <v>0</v>
      </c>
      <c r="BL51" s="1">
        <v>0</v>
      </c>
      <c r="BM51" s="3">
        <f t="shared" si="3"/>
        <v>41.9</v>
      </c>
      <c r="BN51" s="1">
        <v>0</v>
      </c>
      <c r="BO51" s="1">
        <v>0</v>
      </c>
      <c r="BP51" s="1">
        <v>0</v>
      </c>
      <c r="BQ51" s="1">
        <v>0</v>
      </c>
      <c r="BR51" s="1">
        <v>0</v>
      </c>
      <c r="BS51" s="1">
        <v>0</v>
      </c>
      <c r="BT51" s="1">
        <v>0</v>
      </c>
      <c r="BU51" s="1">
        <v>0</v>
      </c>
      <c r="BV51" s="1">
        <v>0</v>
      </c>
      <c r="BW51" s="1">
        <v>0</v>
      </c>
      <c r="BX51" s="1">
        <v>0</v>
      </c>
      <c r="BY51" s="1">
        <v>0</v>
      </c>
      <c r="BZ51" s="1">
        <v>0</v>
      </c>
      <c r="CA51" s="1">
        <v>0</v>
      </c>
      <c r="CB51" s="6">
        <f t="shared" si="4"/>
        <v>0</v>
      </c>
      <c r="CC51"/>
    </row>
    <row r="52" spans="1:81" x14ac:dyDescent="0.25">
      <c r="A52" s="1" t="s">
        <v>172</v>
      </c>
      <c r="B52" s="25">
        <f>VLOOKUP(Table1[[#This Row],[SchoolDBN]],Sheet2!$A$1:$E$205,2,FALSE)</f>
        <v>332200861053</v>
      </c>
      <c r="C52" s="25" t="str">
        <f>VLOOKUP(Table1[[#This Row],[SchoolDBN]],Sheet2!$A$1:$E$205,5,FALSE)</f>
        <v>K</v>
      </c>
      <c r="D52" s="1" t="s">
        <v>173</v>
      </c>
      <c r="E52" s="25" t="str">
        <f>VLOOKUP(D52,Sheet2!$A$1:$E$205,4,FALSE)</f>
        <v>SED</v>
      </c>
      <c r="F52" s="25">
        <v>0</v>
      </c>
      <c r="G52" s="25">
        <v>0</v>
      </c>
      <c r="H52" s="25">
        <v>0</v>
      </c>
      <c r="I52" s="25">
        <v>0</v>
      </c>
      <c r="J52" s="25">
        <v>0</v>
      </c>
      <c r="K52" s="25">
        <v>0</v>
      </c>
      <c r="L52" s="25">
        <v>0</v>
      </c>
      <c r="M52" s="25">
        <v>0</v>
      </c>
      <c r="N52" s="25">
        <v>0</v>
      </c>
      <c r="O52" s="25">
        <v>143.30000000000001</v>
      </c>
      <c r="P52" s="25">
        <v>105.1</v>
      </c>
      <c r="Q52" s="25">
        <v>107.1</v>
      </c>
      <c r="R52" s="25">
        <v>0</v>
      </c>
      <c r="S52" s="25">
        <v>0</v>
      </c>
      <c r="T52" s="26">
        <f t="shared" si="0"/>
        <v>355.5</v>
      </c>
      <c r="U52" s="25">
        <v>0</v>
      </c>
      <c r="V52" s="25">
        <v>0</v>
      </c>
      <c r="W52" s="25">
        <v>0</v>
      </c>
      <c r="X52" s="25">
        <v>0</v>
      </c>
      <c r="Y52" s="25">
        <v>0</v>
      </c>
      <c r="Z52" s="25">
        <v>0</v>
      </c>
      <c r="AA52" s="25">
        <v>0</v>
      </c>
      <c r="AB52" s="25">
        <v>0</v>
      </c>
      <c r="AC52" s="25">
        <v>0</v>
      </c>
      <c r="AD52" s="25">
        <v>4</v>
      </c>
      <c r="AE52" s="25">
        <v>3</v>
      </c>
      <c r="AF52" s="25">
        <v>1</v>
      </c>
      <c r="AG52" s="25">
        <v>0</v>
      </c>
      <c r="AH52" s="25">
        <v>0</v>
      </c>
      <c r="AI52" s="25">
        <f t="shared" si="1"/>
        <v>8</v>
      </c>
      <c r="AJ52" s="25">
        <v>0</v>
      </c>
      <c r="AK52" s="25">
        <v>0</v>
      </c>
      <c r="AL52" s="25">
        <v>0</v>
      </c>
      <c r="AM52" s="25">
        <v>0</v>
      </c>
      <c r="AN52" s="25">
        <v>0</v>
      </c>
      <c r="AO52" s="25">
        <v>0</v>
      </c>
      <c r="AP52" s="25">
        <v>0</v>
      </c>
      <c r="AQ52" s="25">
        <v>0</v>
      </c>
      <c r="AR52" s="25">
        <v>0</v>
      </c>
      <c r="AS52" s="1">
        <v>17</v>
      </c>
      <c r="AT52" s="1">
        <v>10</v>
      </c>
      <c r="AU52" s="1">
        <v>7</v>
      </c>
      <c r="AV52" s="1">
        <v>0</v>
      </c>
      <c r="AW52" s="1">
        <v>0</v>
      </c>
      <c r="AX52" s="3">
        <f t="shared" si="2"/>
        <v>34</v>
      </c>
      <c r="AY52" s="1">
        <v>0</v>
      </c>
      <c r="AZ52" s="1">
        <v>0</v>
      </c>
      <c r="BA52" s="1">
        <v>0</v>
      </c>
      <c r="BB52" s="1">
        <v>0</v>
      </c>
      <c r="BC52" s="1">
        <v>0</v>
      </c>
      <c r="BD52" s="1">
        <v>0</v>
      </c>
      <c r="BE52" s="1">
        <v>0</v>
      </c>
      <c r="BF52" s="1">
        <v>0</v>
      </c>
      <c r="BG52" s="1">
        <v>0</v>
      </c>
      <c r="BH52" s="1">
        <v>0</v>
      </c>
      <c r="BI52" s="1">
        <v>0</v>
      </c>
      <c r="BJ52" s="1">
        <v>0</v>
      </c>
      <c r="BK52" s="1">
        <v>0</v>
      </c>
      <c r="BL52" s="1">
        <v>0</v>
      </c>
      <c r="BM52" s="3">
        <f t="shared" si="3"/>
        <v>0</v>
      </c>
      <c r="BN52" s="1">
        <v>0</v>
      </c>
      <c r="BO52" s="1">
        <v>0</v>
      </c>
      <c r="BP52" s="1">
        <v>0</v>
      </c>
      <c r="BQ52" s="1">
        <v>0</v>
      </c>
      <c r="BR52" s="1">
        <v>0</v>
      </c>
      <c r="BS52" s="1">
        <v>0</v>
      </c>
      <c r="BT52" s="1">
        <v>0</v>
      </c>
      <c r="BU52" s="1">
        <v>0</v>
      </c>
      <c r="BV52" s="1">
        <v>0</v>
      </c>
      <c r="BW52" s="1">
        <v>0</v>
      </c>
      <c r="BX52" s="1">
        <v>0</v>
      </c>
      <c r="BY52" s="1">
        <v>0</v>
      </c>
      <c r="BZ52" s="1">
        <v>0</v>
      </c>
      <c r="CA52" s="1">
        <v>0</v>
      </c>
      <c r="CB52" s="6">
        <f t="shared" si="4"/>
        <v>0</v>
      </c>
      <c r="CC52"/>
    </row>
    <row r="53" spans="1:81" x14ac:dyDescent="0.25">
      <c r="A53" s="1" t="s">
        <v>174</v>
      </c>
      <c r="B53" s="25">
        <f>VLOOKUP(Table1[[#This Row],[SchoolDBN]],Sheet2!$A$1:$E$205,2,FALSE)</f>
        <v>332200861051</v>
      </c>
      <c r="C53" s="25" t="str">
        <f>VLOOKUP(Table1[[#This Row],[SchoolDBN]],Sheet2!$A$1:$E$205,5,FALSE)</f>
        <v>K</v>
      </c>
      <c r="D53" s="1" t="s">
        <v>175</v>
      </c>
      <c r="E53" s="25" t="str">
        <f>VLOOKUP(D53,Sheet2!$A$1:$E$205,4,FALSE)</f>
        <v>SED</v>
      </c>
      <c r="F53" s="25">
        <v>0</v>
      </c>
      <c r="G53" s="25">
        <v>0</v>
      </c>
      <c r="H53" s="25">
        <v>0</v>
      </c>
      <c r="I53" s="25">
        <v>0</v>
      </c>
      <c r="J53" s="25">
        <v>0</v>
      </c>
      <c r="K53" s="25">
        <v>0</v>
      </c>
      <c r="L53" s="25">
        <v>0</v>
      </c>
      <c r="M53" s="25">
        <v>0</v>
      </c>
      <c r="N53" s="25">
        <v>0</v>
      </c>
      <c r="O53" s="25">
        <v>140.44999999999999</v>
      </c>
      <c r="P53" s="25">
        <v>113.02500000000001</v>
      </c>
      <c r="Q53" s="25">
        <v>95.15</v>
      </c>
      <c r="R53" s="25">
        <v>0</v>
      </c>
      <c r="S53" s="25">
        <v>0</v>
      </c>
      <c r="T53" s="26">
        <f t="shared" si="0"/>
        <v>348.625</v>
      </c>
      <c r="U53" s="25">
        <v>0</v>
      </c>
      <c r="V53" s="25">
        <v>0</v>
      </c>
      <c r="W53" s="25">
        <v>0</v>
      </c>
      <c r="X53" s="25">
        <v>0</v>
      </c>
      <c r="Y53" s="25">
        <v>0</v>
      </c>
      <c r="Z53" s="25">
        <v>0</v>
      </c>
      <c r="AA53" s="25">
        <v>0</v>
      </c>
      <c r="AB53" s="25">
        <v>0</v>
      </c>
      <c r="AC53" s="25">
        <v>0</v>
      </c>
      <c r="AD53" s="25">
        <v>2</v>
      </c>
      <c r="AE53" s="25">
        <v>2</v>
      </c>
      <c r="AF53" s="25">
        <v>0</v>
      </c>
      <c r="AG53" s="25">
        <v>0</v>
      </c>
      <c r="AH53" s="25">
        <v>0</v>
      </c>
      <c r="AI53" s="25">
        <f t="shared" si="1"/>
        <v>4</v>
      </c>
      <c r="AJ53" s="25">
        <v>0</v>
      </c>
      <c r="AK53" s="25">
        <v>0</v>
      </c>
      <c r="AL53" s="25">
        <v>0</v>
      </c>
      <c r="AM53" s="25">
        <v>0</v>
      </c>
      <c r="AN53" s="25">
        <v>0</v>
      </c>
      <c r="AO53" s="25">
        <v>0</v>
      </c>
      <c r="AP53" s="25">
        <v>0</v>
      </c>
      <c r="AQ53" s="25">
        <v>0</v>
      </c>
      <c r="AR53" s="25">
        <v>0</v>
      </c>
      <c r="AS53" s="1">
        <v>11</v>
      </c>
      <c r="AT53" s="1">
        <v>3</v>
      </c>
      <c r="AU53" s="1">
        <v>6</v>
      </c>
      <c r="AV53" s="1">
        <v>0</v>
      </c>
      <c r="AW53" s="1">
        <v>0</v>
      </c>
      <c r="AX53" s="3">
        <f t="shared" si="2"/>
        <v>20</v>
      </c>
      <c r="AY53" s="1">
        <v>0</v>
      </c>
      <c r="AZ53" s="1">
        <v>0</v>
      </c>
      <c r="BA53" s="1">
        <v>0</v>
      </c>
      <c r="BB53" s="1">
        <v>0</v>
      </c>
      <c r="BC53" s="1">
        <v>0</v>
      </c>
      <c r="BD53" s="1">
        <v>0</v>
      </c>
      <c r="BE53" s="1">
        <v>0</v>
      </c>
      <c r="BF53" s="1">
        <v>0</v>
      </c>
      <c r="BG53" s="1">
        <v>0</v>
      </c>
      <c r="BH53" s="1">
        <v>5</v>
      </c>
      <c r="BI53" s="1">
        <v>11</v>
      </c>
      <c r="BJ53" s="1">
        <v>6</v>
      </c>
      <c r="BK53" s="1">
        <v>0</v>
      </c>
      <c r="BL53" s="1">
        <v>0</v>
      </c>
      <c r="BM53" s="3">
        <f t="shared" si="3"/>
        <v>22</v>
      </c>
      <c r="BN53" s="1">
        <v>0</v>
      </c>
      <c r="BO53" s="1">
        <v>0</v>
      </c>
      <c r="BP53" s="1">
        <v>0</v>
      </c>
      <c r="BQ53" s="1">
        <v>0</v>
      </c>
      <c r="BR53" s="1">
        <v>0</v>
      </c>
      <c r="BS53" s="1">
        <v>0</v>
      </c>
      <c r="BT53" s="1">
        <v>0</v>
      </c>
      <c r="BU53" s="1">
        <v>0</v>
      </c>
      <c r="BV53" s="1">
        <v>0</v>
      </c>
      <c r="BW53" s="1">
        <v>0</v>
      </c>
      <c r="BX53" s="1">
        <v>0</v>
      </c>
      <c r="BY53" s="1">
        <v>0</v>
      </c>
      <c r="BZ53" s="1">
        <v>0</v>
      </c>
      <c r="CA53" s="1">
        <v>0</v>
      </c>
      <c r="CB53" s="6">
        <f t="shared" si="4"/>
        <v>0</v>
      </c>
      <c r="CC53"/>
    </row>
    <row r="54" spans="1:81" x14ac:dyDescent="0.25">
      <c r="A54" s="1" t="s">
        <v>176</v>
      </c>
      <c r="B54" s="25">
        <f>VLOOKUP(Table1[[#This Row],[SchoolDBN]],Sheet2!$A$1:$E$205,2,FALSE)</f>
        <v>331900860958</v>
      </c>
      <c r="C54" s="25" t="str">
        <f>VLOOKUP(Table1[[#This Row],[SchoolDBN]],Sheet2!$A$1:$E$205,5,FALSE)</f>
        <v>K</v>
      </c>
      <c r="D54" s="1" t="s">
        <v>177</v>
      </c>
      <c r="E54" s="25" t="str">
        <f>VLOOKUP(D54,Sheet2!$A$1:$E$205,4,FALSE)</f>
        <v>DOE</v>
      </c>
      <c r="F54" s="25">
        <v>78.775000000000006</v>
      </c>
      <c r="G54" s="25">
        <v>76</v>
      </c>
      <c r="H54" s="25">
        <v>78.825000000000003</v>
      </c>
      <c r="I54" s="25">
        <v>77.924999999999997</v>
      </c>
      <c r="J54" s="25">
        <v>77.924999999999997</v>
      </c>
      <c r="K54" s="25">
        <v>77.849999999999994</v>
      </c>
      <c r="L54" s="25">
        <v>75.900000000000006</v>
      </c>
      <c r="M54" s="25">
        <v>78.8</v>
      </c>
      <c r="N54" s="25">
        <v>48.95</v>
      </c>
      <c r="O54" s="25">
        <v>0</v>
      </c>
      <c r="P54" s="25">
        <v>0</v>
      </c>
      <c r="Q54" s="25">
        <v>0</v>
      </c>
      <c r="R54" s="25">
        <v>0</v>
      </c>
      <c r="S54" s="25">
        <v>0</v>
      </c>
      <c r="T54" s="26">
        <f t="shared" si="0"/>
        <v>670.95</v>
      </c>
      <c r="U54" s="25">
        <v>0</v>
      </c>
      <c r="V54" s="25">
        <v>0</v>
      </c>
      <c r="W54" s="25">
        <v>0</v>
      </c>
      <c r="X54" s="25">
        <v>1</v>
      </c>
      <c r="Y54" s="25">
        <v>0</v>
      </c>
      <c r="Z54" s="25">
        <v>0</v>
      </c>
      <c r="AA54" s="25">
        <v>0</v>
      </c>
      <c r="AB54" s="25">
        <v>0</v>
      </c>
      <c r="AC54" s="25">
        <v>0</v>
      </c>
      <c r="AD54" s="25">
        <v>0</v>
      </c>
      <c r="AE54" s="25">
        <v>0</v>
      </c>
      <c r="AF54" s="25">
        <v>0</v>
      </c>
      <c r="AG54" s="25">
        <v>0</v>
      </c>
      <c r="AH54" s="25">
        <v>0</v>
      </c>
      <c r="AI54" s="25">
        <f t="shared" si="1"/>
        <v>1</v>
      </c>
      <c r="AJ54" s="25">
        <v>0</v>
      </c>
      <c r="AK54" s="25">
        <v>0</v>
      </c>
      <c r="AL54" s="25">
        <v>4.8499999999999996</v>
      </c>
      <c r="AM54" s="25">
        <v>5</v>
      </c>
      <c r="AN54" s="25">
        <v>1</v>
      </c>
      <c r="AO54" s="25">
        <v>0</v>
      </c>
      <c r="AP54" s="25">
        <v>4</v>
      </c>
      <c r="AQ54" s="25">
        <v>4</v>
      </c>
      <c r="AR54" s="25">
        <v>0</v>
      </c>
      <c r="AS54" s="1">
        <v>0</v>
      </c>
      <c r="AT54" s="1">
        <v>0</v>
      </c>
      <c r="AU54" s="1">
        <v>0</v>
      </c>
      <c r="AV54" s="1">
        <v>0</v>
      </c>
      <c r="AW54" s="1">
        <v>0</v>
      </c>
      <c r="AX54" s="3">
        <f t="shared" si="2"/>
        <v>18.850000000000001</v>
      </c>
      <c r="AY54" s="1">
        <v>0</v>
      </c>
      <c r="AZ54" s="1">
        <v>0</v>
      </c>
      <c r="BA54" s="1">
        <v>1</v>
      </c>
      <c r="BB54" s="1">
        <v>0</v>
      </c>
      <c r="BC54" s="1">
        <v>1</v>
      </c>
      <c r="BD54" s="1">
        <v>2</v>
      </c>
      <c r="BE54" s="1">
        <v>0</v>
      </c>
      <c r="BF54" s="1">
        <v>2</v>
      </c>
      <c r="BG54" s="1">
        <v>3</v>
      </c>
      <c r="BH54" s="1">
        <v>0</v>
      </c>
      <c r="BI54" s="1">
        <v>0</v>
      </c>
      <c r="BJ54" s="1">
        <v>0</v>
      </c>
      <c r="BK54" s="1">
        <v>0</v>
      </c>
      <c r="BL54" s="1">
        <v>0</v>
      </c>
      <c r="BM54" s="3">
        <f t="shared" si="3"/>
        <v>9</v>
      </c>
      <c r="BN54" s="1">
        <v>0</v>
      </c>
      <c r="BO54" s="1">
        <v>0</v>
      </c>
      <c r="BP54" s="1">
        <v>0</v>
      </c>
      <c r="BQ54" s="1">
        <v>0</v>
      </c>
      <c r="BR54" s="1">
        <v>0</v>
      </c>
      <c r="BS54" s="1">
        <v>0</v>
      </c>
      <c r="BT54" s="1">
        <v>0</v>
      </c>
      <c r="BU54" s="1">
        <v>0</v>
      </c>
      <c r="BV54" s="1">
        <v>0</v>
      </c>
      <c r="BW54" s="1">
        <v>0</v>
      </c>
      <c r="BX54" s="1">
        <v>0</v>
      </c>
      <c r="BY54" s="1">
        <v>0</v>
      </c>
      <c r="BZ54" s="1">
        <v>0</v>
      </c>
      <c r="CA54" s="1">
        <v>0</v>
      </c>
      <c r="CB54" s="6">
        <f t="shared" si="4"/>
        <v>0</v>
      </c>
      <c r="CC54"/>
    </row>
    <row r="55" spans="1:81" x14ac:dyDescent="0.25">
      <c r="A55" s="1" t="s">
        <v>178</v>
      </c>
      <c r="B55" s="25">
        <f>VLOOKUP(Table1[[#This Row],[SchoolDBN]],Sheet2!$A$1:$E$205,2,FALSE)</f>
        <v>331700861041</v>
      </c>
      <c r="C55" s="25" t="str">
        <f>VLOOKUP(Table1[[#This Row],[SchoolDBN]],Sheet2!$A$1:$E$205,5,FALSE)</f>
        <v>K</v>
      </c>
      <c r="D55" s="1" t="s">
        <v>179</v>
      </c>
      <c r="E55" s="25" t="str">
        <f>VLOOKUP(D55,Sheet2!$A$1:$E$205,4,FALSE)</f>
        <v>SUNY</v>
      </c>
      <c r="F55" s="25">
        <v>116.825</v>
      </c>
      <c r="G55" s="25">
        <v>80.349999999999994</v>
      </c>
      <c r="H55" s="25">
        <v>91.174999999999997</v>
      </c>
      <c r="I55" s="25">
        <v>60.3</v>
      </c>
      <c r="J55" s="25">
        <v>0</v>
      </c>
      <c r="K55" s="25">
        <v>0</v>
      </c>
      <c r="L55" s="25">
        <v>0</v>
      </c>
      <c r="M55" s="25">
        <v>0</v>
      </c>
      <c r="N55" s="25">
        <v>0</v>
      </c>
      <c r="O55" s="25">
        <v>0</v>
      </c>
      <c r="P55" s="25">
        <v>0</v>
      </c>
      <c r="Q55" s="25">
        <v>0</v>
      </c>
      <c r="R55" s="25">
        <v>0</v>
      </c>
      <c r="S55" s="25">
        <v>0</v>
      </c>
      <c r="T55" s="26">
        <f t="shared" si="0"/>
        <v>348.65000000000003</v>
      </c>
      <c r="U55" s="25">
        <v>2</v>
      </c>
      <c r="V55" s="25">
        <v>1</v>
      </c>
      <c r="W55" s="25">
        <v>1</v>
      </c>
      <c r="X55" s="25">
        <v>0</v>
      </c>
      <c r="Y55" s="25">
        <v>0</v>
      </c>
      <c r="Z55" s="25">
        <v>0</v>
      </c>
      <c r="AA55" s="25">
        <v>0</v>
      </c>
      <c r="AB55" s="25">
        <v>0</v>
      </c>
      <c r="AC55" s="25">
        <v>0</v>
      </c>
      <c r="AD55" s="25">
        <v>0</v>
      </c>
      <c r="AE55" s="25">
        <v>0</v>
      </c>
      <c r="AF55" s="25">
        <v>0</v>
      </c>
      <c r="AG55" s="25">
        <v>0</v>
      </c>
      <c r="AH55" s="25">
        <v>0</v>
      </c>
      <c r="AI55" s="25">
        <f t="shared" si="1"/>
        <v>4</v>
      </c>
      <c r="AJ55" s="25">
        <v>4</v>
      </c>
      <c r="AK55" s="25">
        <v>0</v>
      </c>
      <c r="AL55" s="25">
        <v>0</v>
      </c>
      <c r="AM55" s="25">
        <v>0</v>
      </c>
      <c r="AN55" s="25">
        <v>0</v>
      </c>
      <c r="AO55" s="25">
        <v>0</v>
      </c>
      <c r="AP55" s="25">
        <v>0</v>
      </c>
      <c r="AQ55" s="25">
        <v>0</v>
      </c>
      <c r="AR55" s="25">
        <v>0</v>
      </c>
      <c r="AS55" s="1">
        <v>0</v>
      </c>
      <c r="AT55" s="1">
        <v>0</v>
      </c>
      <c r="AU55" s="1">
        <v>0</v>
      </c>
      <c r="AV55" s="1">
        <v>0</v>
      </c>
      <c r="AW55" s="1">
        <v>0</v>
      </c>
      <c r="AX55" s="3">
        <f t="shared" si="2"/>
        <v>4</v>
      </c>
      <c r="AY55" s="1">
        <v>0</v>
      </c>
      <c r="AZ55" s="1">
        <v>8</v>
      </c>
      <c r="BA55" s="1">
        <v>10</v>
      </c>
      <c r="BB55" s="1">
        <v>0</v>
      </c>
      <c r="BC55" s="1">
        <v>0</v>
      </c>
      <c r="BD55" s="1">
        <v>0</v>
      </c>
      <c r="BE55" s="1">
        <v>0</v>
      </c>
      <c r="BF55" s="1">
        <v>0</v>
      </c>
      <c r="BG55" s="1">
        <v>0</v>
      </c>
      <c r="BH55" s="1">
        <v>0</v>
      </c>
      <c r="BI55" s="1">
        <v>0</v>
      </c>
      <c r="BJ55" s="1">
        <v>0</v>
      </c>
      <c r="BK55" s="1">
        <v>0</v>
      </c>
      <c r="BL55" s="1">
        <v>0</v>
      </c>
      <c r="BM55" s="3">
        <f t="shared" si="3"/>
        <v>18</v>
      </c>
      <c r="BN55" s="1">
        <v>0</v>
      </c>
      <c r="BO55" s="1">
        <v>0</v>
      </c>
      <c r="BP55" s="1">
        <v>0</v>
      </c>
      <c r="BQ55" s="1">
        <v>0</v>
      </c>
      <c r="BR55" s="1">
        <v>0</v>
      </c>
      <c r="BS55" s="1">
        <v>0</v>
      </c>
      <c r="BT55" s="1">
        <v>0</v>
      </c>
      <c r="BU55" s="1">
        <v>0</v>
      </c>
      <c r="BV55" s="1">
        <v>0</v>
      </c>
      <c r="BW55" s="1">
        <v>0</v>
      </c>
      <c r="BX55" s="1">
        <v>0</v>
      </c>
      <c r="BY55" s="1">
        <v>0</v>
      </c>
      <c r="BZ55" s="1">
        <v>0</v>
      </c>
      <c r="CA55" s="1">
        <v>0</v>
      </c>
      <c r="CB55" s="6">
        <f t="shared" si="4"/>
        <v>0</v>
      </c>
      <c r="CC55"/>
    </row>
    <row r="56" spans="1:81" x14ac:dyDescent="0.25">
      <c r="A56" s="1" t="s">
        <v>180</v>
      </c>
      <c r="B56" s="25">
        <f>VLOOKUP(Table1[[#This Row],[SchoolDBN]],Sheet2!$A$1:$E$205,2,FALSE)</f>
        <v>331700860950</v>
      </c>
      <c r="C56" s="25" t="str">
        <f>VLOOKUP(Table1[[#This Row],[SchoolDBN]],Sheet2!$A$1:$E$205,5,FALSE)</f>
        <v>K</v>
      </c>
      <c r="D56" s="1" t="s">
        <v>181</v>
      </c>
      <c r="E56" s="25" t="str">
        <f>VLOOKUP(D56,Sheet2!$A$1:$E$205,4,FALSE)</f>
        <v>SUNY</v>
      </c>
      <c r="F56" s="25">
        <v>58.1</v>
      </c>
      <c r="G56" s="25">
        <v>59</v>
      </c>
      <c r="H56" s="25">
        <v>52.875</v>
      </c>
      <c r="I56" s="25">
        <v>59.95</v>
      </c>
      <c r="J56" s="25">
        <v>59.975000000000001</v>
      </c>
      <c r="K56" s="25">
        <v>54.8</v>
      </c>
      <c r="L56" s="25">
        <v>55.125</v>
      </c>
      <c r="M56" s="25">
        <v>58</v>
      </c>
      <c r="N56" s="25">
        <v>47</v>
      </c>
      <c r="O56" s="25">
        <v>0</v>
      </c>
      <c r="P56" s="25">
        <v>0</v>
      </c>
      <c r="Q56" s="25">
        <v>0</v>
      </c>
      <c r="R56" s="25">
        <v>0</v>
      </c>
      <c r="S56" s="25">
        <v>0</v>
      </c>
      <c r="T56" s="26">
        <f t="shared" si="0"/>
        <v>504.82500000000005</v>
      </c>
      <c r="U56" s="25">
        <v>0</v>
      </c>
      <c r="V56" s="25">
        <v>2</v>
      </c>
      <c r="W56" s="25">
        <v>0</v>
      </c>
      <c r="X56" s="25">
        <v>6.9</v>
      </c>
      <c r="Y56" s="25">
        <v>8</v>
      </c>
      <c r="Z56" s="25">
        <v>4.9000000000000004</v>
      </c>
      <c r="AA56" s="25">
        <v>2.9</v>
      </c>
      <c r="AB56" s="25">
        <v>5</v>
      </c>
      <c r="AC56" s="25">
        <v>2</v>
      </c>
      <c r="AD56" s="25">
        <v>0</v>
      </c>
      <c r="AE56" s="25">
        <v>0</v>
      </c>
      <c r="AF56" s="25">
        <v>0</v>
      </c>
      <c r="AG56" s="25">
        <v>0</v>
      </c>
      <c r="AH56" s="25">
        <v>0</v>
      </c>
      <c r="AI56" s="25">
        <f t="shared" si="1"/>
        <v>31.699999999999996</v>
      </c>
      <c r="AJ56" s="25">
        <v>0</v>
      </c>
      <c r="AK56" s="25">
        <v>0</v>
      </c>
      <c r="AL56" s="25">
        <v>0</v>
      </c>
      <c r="AM56" s="25">
        <v>0</v>
      </c>
      <c r="AN56" s="25">
        <v>0</v>
      </c>
      <c r="AO56" s="25">
        <v>0</v>
      </c>
      <c r="AP56" s="25">
        <v>5</v>
      </c>
      <c r="AQ56" s="25">
        <v>1</v>
      </c>
      <c r="AR56" s="25">
        <v>7</v>
      </c>
      <c r="AS56" s="1">
        <v>0</v>
      </c>
      <c r="AT56" s="1">
        <v>0</v>
      </c>
      <c r="AU56" s="1">
        <v>0</v>
      </c>
      <c r="AV56" s="1">
        <v>0</v>
      </c>
      <c r="AW56" s="1">
        <v>0</v>
      </c>
      <c r="AX56" s="3">
        <f t="shared" si="2"/>
        <v>13</v>
      </c>
      <c r="AY56" s="1">
        <v>1</v>
      </c>
      <c r="AZ56" s="1">
        <v>6</v>
      </c>
      <c r="BA56" s="1">
        <v>6</v>
      </c>
      <c r="BB56" s="1">
        <v>3.9750000000000001</v>
      </c>
      <c r="BC56" s="1">
        <v>4</v>
      </c>
      <c r="BD56" s="1">
        <v>8</v>
      </c>
      <c r="BE56" s="1">
        <v>6</v>
      </c>
      <c r="BF56" s="1">
        <v>6</v>
      </c>
      <c r="BG56" s="1">
        <v>7</v>
      </c>
      <c r="BH56" s="1">
        <v>0</v>
      </c>
      <c r="BI56" s="1">
        <v>0</v>
      </c>
      <c r="BJ56" s="1">
        <v>0</v>
      </c>
      <c r="BK56" s="1">
        <v>0</v>
      </c>
      <c r="BL56" s="1">
        <v>0</v>
      </c>
      <c r="BM56" s="3">
        <f t="shared" si="3"/>
        <v>47.975000000000001</v>
      </c>
      <c r="BN56" s="1">
        <v>0</v>
      </c>
      <c r="BO56" s="1">
        <v>0</v>
      </c>
      <c r="BP56" s="1">
        <v>0</v>
      </c>
      <c r="BQ56" s="1">
        <v>0</v>
      </c>
      <c r="BR56" s="1">
        <v>0</v>
      </c>
      <c r="BS56" s="1">
        <v>0</v>
      </c>
      <c r="BT56" s="1">
        <v>0</v>
      </c>
      <c r="BU56" s="1">
        <v>0</v>
      </c>
      <c r="BV56" s="1">
        <v>0</v>
      </c>
      <c r="BW56" s="1">
        <v>0</v>
      </c>
      <c r="BX56" s="1">
        <v>0</v>
      </c>
      <c r="BY56" s="1">
        <v>0</v>
      </c>
      <c r="BZ56" s="1">
        <v>0</v>
      </c>
      <c r="CA56" s="1">
        <v>0</v>
      </c>
      <c r="CB56" s="6">
        <f t="shared" si="4"/>
        <v>0</v>
      </c>
      <c r="CC56"/>
    </row>
    <row r="57" spans="1:81" x14ac:dyDescent="0.25">
      <c r="A57" s="1" t="s">
        <v>182</v>
      </c>
      <c r="B57" s="25">
        <f>VLOOKUP(Table1[[#This Row],[SchoolDBN]],Sheet2!$A$1:$E$205,2,FALSE)</f>
        <v>332100860949</v>
      </c>
      <c r="C57" s="25" t="str">
        <f>VLOOKUP(Table1[[#This Row],[SchoolDBN]],Sheet2!$A$1:$E$205,5,FALSE)</f>
        <v>K</v>
      </c>
      <c r="D57" s="1" t="s">
        <v>183</v>
      </c>
      <c r="E57" s="25" t="str">
        <f>VLOOKUP(D57,Sheet2!$A$1:$E$205,4,FALSE)</f>
        <v>DOE</v>
      </c>
      <c r="F57" s="25">
        <v>62.1</v>
      </c>
      <c r="G57" s="25">
        <v>62.875</v>
      </c>
      <c r="H57" s="25">
        <v>60.1</v>
      </c>
      <c r="I57" s="25">
        <v>0</v>
      </c>
      <c r="J57" s="25">
        <v>0</v>
      </c>
      <c r="K57" s="25">
        <v>87.974999999999994</v>
      </c>
      <c r="L57" s="25">
        <v>85.1</v>
      </c>
      <c r="M57" s="25">
        <v>85.125</v>
      </c>
      <c r="N57" s="25">
        <v>92.025000000000006</v>
      </c>
      <c r="O57" s="25">
        <v>89</v>
      </c>
      <c r="P57" s="25">
        <v>85</v>
      </c>
      <c r="Q57" s="25">
        <v>78</v>
      </c>
      <c r="R57" s="25">
        <v>0</v>
      </c>
      <c r="S57" s="25">
        <v>0</v>
      </c>
      <c r="T57" s="26">
        <f t="shared" si="0"/>
        <v>787.3</v>
      </c>
      <c r="U57" s="25">
        <v>5</v>
      </c>
      <c r="V57" s="25">
        <v>2.9</v>
      </c>
      <c r="W57" s="25">
        <v>4</v>
      </c>
      <c r="X57" s="25">
        <v>0</v>
      </c>
      <c r="Y57" s="25">
        <v>0</v>
      </c>
      <c r="Z57" s="25">
        <v>3</v>
      </c>
      <c r="AA57" s="25">
        <v>5</v>
      </c>
      <c r="AB57" s="25">
        <v>0</v>
      </c>
      <c r="AC57" s="25">
        <v>4</v>
      </c>
      <c r="AD57" s="25">
        <v>2</v>
      </c>
      <c r="AE57" s="25">
        <v>4</v>
      </c>
      <c r="AF57" s="25">
        <v>1</v>
      </c>
      <c r="AG57" s="25">
        <v>0</v>
      </c>
      <c r="AH57" s="25">
        <v>0</v>
      </c>
      <c r="AI57" s="25">
        <f t="shared" si="1"/>
        <v>30.9</v>
      </c>
      <c r="AJ57" s="25">
        <v>3</v>
      </c>
      <c r="AK57" s="25">
        <v>2</v>
      </c>
      <c r="AL57" s="25">
        <v>0</v>
      </c>
      <c r="AM57" s="25">
        <v>0</v>
      </c>
      <c r="AN57" s="25">
        <v>0</v>
      </c>
      <c r="AO57" s="25">
        <v>2</v>
      </c>
      <c r="AP57" s="25">
        <v>3</v>
      </c>
      <c r="AQ57" s="25">
        <v>3</v>
      </c>
      <c r="AR57" s="25">
        <v>6</v>
      </c>
      <c r="AS57" s="1">
        <v>2</v>
      </c>
      <c r="AT57" s="1">
        <v>3</v>
      </c>
      <c r="AU57" s="1">
        <v>5</v>
      </c>
      <c r="AV57" s="1">
        <v>0</v>
      </c>
      <c r="AW57" s="1">
        <v>0</v>
      </c>
      <c r="AX57" s="3">
        <f t="shared" si="2"/>
        <v>29</v>
      </c>
      <c r="AY57" s="1">
        <v>6.9749999999999996</v>
      </c>
      <c r="AZ57" s="1">
        <v>2</v>
      </c>
      <c r="BA57" s="1">
        <v>10</v>
      </c>
      <c r="BB57" s="1">
        <v>0</v>
      </c>
      <c r="BC57" s="1">
        <v>0</v>
      </c>
      <c r="BD57" s="1">
        <v>21.925000000000001</v>
      </c>
      <c r="BE57" s="1">
        <v>18</v>
      </c>
      <c r="BF57" s="1">
        <v>15</v>
      </c>
      <c r="BG57" s="1">
        <v>21</v>
      </c>
      <c r="BH57" s="1">
        <v>15</v>
      </c>
      <c r="BI57" s="1">
        <v>5</v>
      </c>
      <c r="BJ57" s="1">
        <v>0</v>
      </c>
      <c r="BK57" s="1">
        <v>0</v>
      </c>
      <c r="BL57" s="1">
        <v>0</v>
      </c>
      <c r="BM57" s="3">
        <f t="shared" si="3"/>
        <v>114.9</v>
      </c>
      <c r="BN57" s="1">
        <v>0</v>
      </c>
      <c r="BO57" s="1">
        <v>0</v>
      </c>
      <c r="BP57" s="1">
        <v>0</v>
      </c>
      <c r="BQ57" s="1">
        <v>0</v>
      </c>
      <c r="BR57" s="1">
        <v>0</v>
      </c>
      <c r="BS57" s="1">
        <v>0</v>
      </c>
      <c r="BT57" s="1">
        <v>0</v>
      </c>
      <c r="BU57" s="1">
        <v>0</v>
      </c>
      <c r="BV57" s="1">
        <v>0</v>
      </c>
      <c r="BW57" s="1">
        <v>0</v>
      </c>
      <c r="BX57" s="1">
        <v>0</v>
      </c>
      <c r="BY57" s="1">
        <v>0</v>
      </c>
      <c r="BZ57" s="1">
        <v>0</v>
      </c>
      <c r="CA57" s="1">
        <v>0</v>
      </c>
      <c r="CB57" s="6">
        <f t="shared" si="4"/>
        <v>0</v>
      </c>
      <c r="CC57"/>
    </row>
    <row r="58" spans="1:81" x14ac:dyDescent="0.25">
      <c r="A58" s="1" t="s">
        <v>184</v>
      </c>
      <c r="B58" s="25">
        <f>VLOOKUP(Table1[[#This Row],[SchoolDBN]],Sheet2!$A$1:$E$205,2,FALSE)</f>
        <v>332200860955</v>
      </c>
      <c r="C58" s="25" t="str">
        <f>VLOOKUP(Table1[[#This Row],[SchoolDBN]],Sheet2!$A$1:$E$205,5,FALSE)</f>
        <v>K</v>
      </c>
      <c r="D58" s="1" t="s">
        <v>185</v>
      </c>
      <c r="E58" s="25" t="str">
        <f>VLOOKUP(D58,Sheet2!$A$1:$E$205,4,FALSE)</f>
        <v>DOE</v>
      </c>
      <c r="F58" s="25">
        <v>82.881</v>
      </c>
      <c r="G58" s="25">
        <v>84.975999999999999</v>
      </c>
      <c r="H58" s="25">
        <v>86.902000000000001</v>
      </c>
      <c r="I58" s="25">
        <v>81</v>
      </c>
      <c r="J58" s="25">
        <v>70</v>
      </c>
      <c r="K58" s="25">
        <v>71.171000000000006</v>
      </c>
      <c r="L58" s="25">
        <v>84.951999999999998</v>
      </c>
      <c r="M58" s="25">
        <v>0</v>
      </c>
      <c r="N58" s="25">
        <v>0</v>
      </c>
      <c r="O58" s="25">
        <v>0</v>
      </c>
      <c r="P58" s="25">
        <v>0</v>
      </c>
      <c r="Q58" s="25">
        <v>0</v>
      </c>
      <c r="R58" s="25">
        <v>0</v>
      </c>
      <c r="S58" s="25">
        <v>0</v>
      </c>
      <c r="T58" s="26">
        <f t="shared" si="0"/>
        <v>561.88200000000006</v>
      </c>
      <c r="U58" s="25">
        <v>3</v>
      </c>
      <c r="V58" s="25">
        <v>6</v>
      </c>
      <c r="W58" s="25">
        <v>4.9509999999999996</v>
      </c>
      <c r="X58" s="25">
        <v>3</v>
      </c>
      <c r="Y58" s="25">
        <v>1</v>
      </c>
      <c r="Z58" s="25">
        <v>2</v>
      </c>
      <c r="AA58" s="25">
        <v>3</v>
      </c>
      <c r="AB58" s="25">
        <v>0</v>
      </c>
      <c r="AC58" s="25">
        <v>0</v>
      </c>
      <c r="AD58" s="25">
        <v>0</v>
      </c>
      <c r="AE58" s="25">
        <v>0</v>
      </c>
      <c r="AF58" s="25">
        <v>0</v>
      </c>
      <c r="AG58" s="25">
        <v>0</v>
      </c>
      <c r="AH58" s="25">
        <v>0</v>
      </c>
      <c r="AI58" s="25">
        <f t="shared" si="1"/>
        <v>22.951000000000001</v>
      </c>
      <c r="AJ58" s="25">
        <v>4.976</v>
      </c>
      <c r="AK58" s="25">
        <v>3.976</v>
      </c>
      <c r="AL58" s="25">
        <v>9.7799999999999994</v>
      </c>
      <c r="AM58" s="25">
        <v>3</v>
      </c>
      <c r="AN58" s="25">
        <v>1</v>
      </c>
      <c r="AO58" s="25">
        <v>2</v>
      </c>
      <c r="AP58" s="25">
        <v>9</v>
      </c>
      <c r="AQ58" s="25">
        <v>0</v>
      </c>
      <c r="AR58" s="25">
        <v>0</v>
      </c>
      <c r="AS58" s="1">
        <v>0</v>
      </c>
      <c r="AT58" s="1">
        <v>0</v>
      </c>
      <c r="AU58" s="1">
        <v>0</v>
      </c>
      <c r="AV58" s="1">
        <v>0</v>
      </c>
      <c r="AW58" s="1">
        <v>0</v>
      </c>
      <c r="AX58" s="3">
        <f t="shared" si="2"/>
        <v>33.731999999999999</v>
      </c>
      <c r="AY58" s="1">
        <v>7.976</v>
      </c>
      <c r="AZ58" s="1">
        <v>7</v>
      </c>
      <c r="BA58" s="1">
        <v>0</v>
      </c>
      <c r="BB58" s="1">
        <v>0</v>
      </c>
      <c r="BC58" s="1">
        <v>5</v>
      </c>
      <c r="BD58" s="1">
        <v>8.0980000000000008</v>
      </c>
      <c r="BE58" s="1">
        <v>4.952</v>
      </c>
      <c r="BF58" s="1">
        <v>0</v>
      </c>
      <c r="BG58" s="1">
        <v>0</v>
      </c>
      <c r="BH58" s="1">
        <v>0</v>
      </c>
      <c r="BI58" s="1">
        <v>0</v>
      </c>
      <c r="BJ58" s="1">
        <v>0</v>
      </c>
      <c r="BK58" s="1">
        <v>0</v>
      </c>
      <c r="BL58" s="1">
        <v>0</v>
      </c>
      <c r="BM58" s="3">
        <f t="shared" si="3"/>
        <v>33.025999999999996</v>
      </c>
      <c r="BN58" s="1">
        <v>0</v>
      </c>
      <c r="BO58" s="1">
        <v>0</v>
      </c>
      <c r="BP58" s="1">
        <v>0</v>
      </c>
      <c r="BQ58" s="1">
        <v>0</v>
      </c>
      <c r="BR58" s="1">
        <v>0</v>
      </c>
      <c r="BS58" s="1">
        <v>0</v>
      </c>
      <c r="BT58" s="1">
        <v>0</v>
      </c>
      <c r="BU58" s="1">
        <v>0</v>
      </c>
      <c r="BV58" s="1">
        <v>0</v>
      </c>
      <c r="BW58" s="1">
        <v>0</v>
      </c>
      <c r="BX58" s="1">
        <v>0</v>
      </c>
      <c r="BY58" s="1">
        <v>0</v>
      </c>
      <c r="BZ58" s="1">
        <v>0</v>
      </c>
      <c r="CA58" s="1">
        <v>0</v>
      </c>
      <c r="CB58" s="6">
        <f t="shared" si="4"/>
        <v>0</v>
      </c>
      <c r="CC58"/>
    </row>
    <row r="59" spans="1:81" x14ac:dyDescent="0.25">
      <c r="A59" s="1" t="s">
        <v>186</v>
      </c>
      <c r="B59" s="25">
        <f>VLOOKUP(Table1[[#This Row],[SchoolDBN]],Sheet2!$A$1:$E$205,2,FALSE)</f>
        <v>331300861039</v>
      </c>
      <c r="C59" s="25" t="str">
        <f>VLOOKUP(Table1[[#This Row],[SchoolDBN]],Sheet2!$A$1:$E$205,5,FALSE)</f>
        <v>K</v>
      </c>
      <c r="D59" s="1" t="s">
        <v>187</v>
      </c>
      <c r="E59" s="25" t="str">
        <f>VLOOKUP(D59,Sheet2!$A$1:$E$205,4,FALSE)</f>
        <v>SUNY</v>
      </c>
      <c r="F59" s="25">
        <v>78.025000000000006</v>
      </c>
      <c r="G59" s="25">
        <v>66.775000000000006</v>
      </c>
      <c r="H59" s="25">
        <v>82.775000000000006</v>
      </c>
      <c r="I59" s="25">
        <v>47.1</v>
      </c>
      <c r="J59" s="25">
        <v>0</v>
      </c>
      <c r="K59" s="25">
        <v>0</v>
      </c>
      <c r="L59" s="25">
        <v>0</v>
      </c>
      <c r="M59" s="25">
        <v>0</v>
      </c>
      <c r="N59" s="25">
        <v>0</v>
      </c>
      <c r="O59" s="25">
        <v>0</v>
      </c>
      <c r="P59" s="25">
        <v>0</v>
      </c>
      <c r="Q59" s="25">
        <v>0</v>
      </c>
      <c r="R59" s="25">
        <v>0</v>
      </c>
      <c r="S59" s="25">
        <v>0</v>
      </c>
      <c r="T59" s="26">
        <f t="shared" si="0"/>
        <v>274.67500000000001</v>
      </c>
      <c r="U59" s="25">
        <v>0</v>
      </c>
      <c r="V59" s="25">
        <v>1</v>
      </c>
      <c r="W59" s="25">
        <v>5.8250000000000002</v>
      </c>
      <c r="X59" s="25">
        <v>3</v>
      </c>
      <c r="Y59" s="25">
        <v>0</v>
      </c>
      <c r="Z59" s="25">
        <v>0</v>
      </c>
      <c r="AA59" s="25">
        <v>0</v>
      </c>
      <c r="AB59" s="25">
        <v>0</v>
      </c>
      <c r="AC59" s="25">
        <v>0</v>
      </c>
      <c r="AD59" s="25">
        <v>0</v>
      </c>
      <c r="AE59" s="25">
        <v>0</v>
      </c>
      <c r="AF59" s="25">
        <v>0</v>
      </c>
      <c r="AG59" s="25">
        <v>0</v>
      </c>
      <c r="AH59" s="25">
        <v>0</v>
      </c>
      <c r="AI59" s="25">
        <f t="shared" si="1"/>
        <v>9.8249999999999993</v>
      </c>
      <c r="AJ59" s="25">
        <v>2.125</v>
      </c>
      <c r="AK59" s="25">
        <v>5.9749999999999996</v>
      </c>
      <c r="AL59" s="25">
        <v>1.1000000000000001</v>
      </c>
      <c r="AM59" s="25">
        <v>1.95</v>
      </c>
      <c r="AN59" s="25">
        <v>0</v>
      </c>
      <c r="AO59" s="25">
        <v>0</v>
      </c>
      <c r="AP59" s="25">
        <v>0</v>
      </c>
      <c r="AQ59" s="25">
        <v>0</v>
      </c>
      <c r="AR59" s="25">
        <v>0</v>
      </c>
      <c r="AS59" s="1">
        <v>0</v>
      </c>
      <c r="AT59" s="1">
        <v>0</v>
      </c>
      <c r="AU59" s="1">
        <v>0</v>
      </c>
      <c r="AV59" s="1">
        <v>0</v>
      </c>
      <c r="AW59" s="1">
        <v>0</v>
      </c>
      <c r="AX59" s="3">
        <f t="shared" si="2"/>
        <v>11.149999999999999</v>
      </c>
      <c r="AY59" s="1">
        <v>0</v>
      </c>
      <c r="AZ59" s="1">
        <v>0</v>
      </c>
      <c r="BA59" s="1">
        <v>7.9749999999999996</v>
      </c>
      <c r="BB59" s="1">
        <v>0</v>
      </c>
      <c r="BC59" s="1">
        <v>0</v>
      </c>
      <c r="BD59" s="1">
        <v>0</v>
      </c>
      <c r="BE59" s="1">
        <v>0</v>
      </c>
      <c r="BF59" s="1">
        <v>0</v>
      </c>
      <c r="BG59" s="1">
        <v>0</v>
      </c>
      <c r="BH59" s="1">
        <v>0</v>
      </c>
      <c r="BI59" s="1">
        <v>0</v>
      </c>
      <c r="BJ59" s="1">
        <v>0</v>
      </c>
      <c r="BK59" s="1">
        <v>0</v>
      </c>
      <c r="BL59" s="1">
        <v>0</v>
      </c>
      <c r="BM59" s="3">
        <f t="shared" si="3"/>
        <v>7.9749999999999996</v>
      </c>
      <c r="BN59" s="1">
        <v>0</v>
      </c>
      <c r="BO59" s="1">
        <v>0</v>
      </c>
      <c r="BP59" s="1">
        <v>0</v>
      </c>
      <c r="BQ59" s="1">
        <v>0</v>
      </c>
      <c r="BR59" s="1">
        <v>0</v>
      </c>
      <c r="BS59" s="1">
        <v>0</v>
      </c>
      <c r="BT59" s="1">
        <v>0</v>
      </c>
      <c r="BU59" s="1">
        <v>0</v>
      </c>
      <c r="BV59" s="1">
        <v>0</v>
      </c>
      <c r="BW59" s="1">
        <v>0</v>
      </c>
      <c r="BX59" s="1">
        <v>0</v>
      </c>
      <c r="BY59" s="1">
        <v>0</v>
      </c>
      <c r="BZ59" s="1">
        <v>0</v>
      </c>
      <c r="CA59" s="1">
        <v>0</v>
      </c>
      <c r="CB59" s="6">
        <f t="shared" si="4"/>
        <v>0</v>
      </c>
      <c r="CC59"/>
    </row>
    <row r="60" spans="1:81" x14ac:dyDescent="0.25">
      <c r="A60" s="1" t="s">
        <v>188</v>
      </c>
      <c r="B60" s="25">
        <f>VLOOKUP(Table1[[#This Row],[SchoolDBN]],Sheet2!$A$1:$E$205,2,FALSE)</f>
        <v>331700861040</v>
      </c>
      <c r="C60" s="25" t="str">
        <f>VLOOKUP(Table1[[#This Row],[SchoolDBN]],Sheet2!$A$1:$E$205,5,FALSE)</f>
        <v>K</v>
      </c>
      <c r="D60" s="1" t="s">
        <v>189</v>
      </c>
      <c r="E60" s="25" t="str">
        <f>VLOOKUP(D60,Sheet2!$A$1:$E$205,4,FALSE)</f>
        <v>SUNY</v>
      </c>
      <c r="F60" s="25">
        <v>83.95</v>
      </c>
      <c r="G60" s="25">
        <v>58.15</v>
      </c>
      <c r="H60" s="25">
        <v>134.9</v>
      </c>
      <c r="I60" s="25">
        <v>54</v>
      </c>
      <c r="J60" s="25">
        <v>0</v>
      </c>
      <c r="K60" s="25">
        <v>0</v>
      </c>
      <c r="L60" s="25">
        <v>0</v>
      </c>
      <c r="M60" s="25">
        <v>0</v>
      </c>
      <c r="N60" s="25">
        <v>0</v>
      </c>
      <c r="O60" s="25">
        <v>0</v>
      </c>
      <c r="P60" s="25">
        <v>0</v>
      </c>
      <c r="Q60" s="25">
        <v>0</v>
      </c>
      <c r="R60" s="25">
        <v>0</v>
      </c>
      <c r="S60" s="25">
        <v>0</v>
      </c>
      <c r="T60" s="26">
        <f t="shared" si="0"/>
        <v>331</v>
      </c>
      <c r="U60" s="25">
        <v>2</v>
      </c>
      <c r="V60" s="25">
        <v>3</v>
      </c>
      <c r="W60" s="25">
        <v>4</v>
      </c>
      <c r="X60" s="25">
        <v>0</v>
      </c>
      <c r="Y60" s="25">
        <v>0</v>
      </c>
      <c r="Z60" s="25">
        <v>0</v>
      </c>
      <c r="AA60" s="25">
        <v>0</v>
      </c>
      <c r="AB60" s="25">
        <v>0</v>
      </c>
      <c r="AC60" s="25">
        <v>0</v>
      </c>
      <c r="AD60" s="25">
        <v>0</v>
      </c>
      <c r="AE60" s="25">
        <v>0</v>
      </c>
      <c r="AF60" s="25">
        <v>0</v>
      </c>
      <c r="AG60" s="25">
        <v>0</v>
      </c>
      <c r="AH60" s="25">
        <v>0</v>
      </c>
      <c r="AI60" s="25">
        <f t="shared" si="1"/>
        <v>9</v>
      </c>
      <c r="AJ60" s="25">
        <v>5</v>
      </c>
      <c r="AK60" s="25">
        <v>0</v>
      </c>
      <c r="AL60" s="25">
        <v>1</v>
      </c>
      <c r="AM60" s="25">
        <v>3</v>
      </c>
      <c r="AN60" s="25">
        <v>0</v>
      </c>
      <c r="AO60" s="25">
        <v>0</v>
      </c>
      <c r="AP60" s="25">
        <v>0</v>
      </c>
      <c r="AQ60" s="25">
        <v>0</v>
      </c>
      <c r="AR60" s="25">
        <v>0</v>
      </c>
      <c r="AS60" s="1">
        <v>0</v>
      </c>
      <c r="AT60" s="1">
        <v>0</v>
      </c>
      <c r="AU60" s="1">
        <v>0</v>
      </c>
      <c r="AV60" s="1">
        <v>0</v>
      </c>
      <c r="AW60" s="1">
        <v>0</v>
      </c>
      <c r="AX60" s="3">
        <f t="shared" si="2"/>
        <v>9</v>
      </c>
      <c r="AY60" s="1">
        <v>0</v>
      </c>
      <c r="AZ60" s="1">
        <v>9.15</v>
      </c>
      <c r="BA60" s="1">
        <v>8</v>
      </c>
      <c r="BB60" s="1">
        <v>0</v>
      </c>
      <c r="BC60" s="1">
        <v>0</v>
      </c>
      <c r="BD60" s="1">
        <v>0</v>
      </c>
      <c r="BE60" s="1">
        <v>0</v>
      </c>
      <c r="BF60" s="1">
        <v>0</v>
      </c>
      <c r="BG60" s="1">
        <v>0</v>
      </c>
      <c r="BH60" s="1">
        <v>0</v>
      </c>
      <c r="BI60" s="1">
        <v>0</v>
      </c>
      <c r="BJ60" s="1">
        <v>0</v>
      </c>
      <c r="BK60" s="1">
        <v>0</v>
      </c>
      <c r="BL60" s="1">
        <v>0</v>
      </c>
      <c r="BM60" s="3">
        <f t="shared" si="3"/>
        <v>17.149999999999999</v>
      </c>
      <c r="BN60" s="1">
        <v>0</v>
      </c>
      <c r="BO60" s="1">
        <v>0</v>
      </c>
      <c r="BP60" s="1">
        <v>0</v>
      </c>
      <c r="BQ60" s="1">
        <v>0</v>
      </c>
      <c r="BR60" s="1">
        <v>0</v>
      </c>
      <c r="BS60" s="1">
        <v>0</v>
      </c>
      <c r="BT60" s="1">
        <v>0</v>
      </c>
      <c r="BU60" s="1">
        <v>0</v>
      </c>
      <c r="BV60" s="1">
        <v>0</v>
      </c>
      <c r="BW60" s="1">
        <v>0</v>
      </c>
      <c r="BX60" s="1">
        <v>0</v>
      </c>
      <c r="BY60" s="1">
        <v>0</v>
      </c>
      <c r="BZ60" s="1">
        <v>0</v>
      </c>
      <c r="CA60" s="1">
        <v>0</v>
      </c>
      <c r="CB60" s="6">
        <f t="shared" si="4"/>
        <v>0</v>
      </c>
      <c r="CC60"/>
    </row>
    <row r="61" spans="1:81" x14ac:dyDescent="0.25">
      <c r="A61" s="1" t="s">
        <v>190</v>
      </c>
      <c r="B61" s="25">
        <f>VLOOKUP(Table1[[#This Row],[SchoolDBN]],Sheet2!$A$1:$E$205,2,FALSE)</f>
        <v>331300861056</v>
      </c>
      <c r="C61" s="25" t="str">
        <f>VLOOKUP(Table1[[#This Row],[SchoolDBN]],Sheet2!$A$1:$E$205,5,FALSE)</f>
        <v>K</v>
      </c>
      <c r="D61" s="1" t="s">
        <v>191</v>
      </c>
      <c r="E61" s="25" t="str">
        <f>VLOOKUP(D61,Sheet2!$A$1:$E$205,4,FALSE)</f>
        <v>SED</v>
      </c>
      <c r="F61" s="25">
        <v>0</v>
      </c>
      <c r="G61" s="25">
        <v>0</v>
      </c>
      <c r="H61" s="25">
        <v>0</v>
      </c>
      <c r="I61" s="25">
        <v>0</v>
      </c>
      <c r="J61" s="25">
        <v>0</v>
      </c>
      <c r="K61" s="25">
        <v>0</v>
      </c>
      <c r="L61" s="25">
        <v>103.76900000000001</v>
      </c>
      <c r="M61" s="25">
        <v>99.948999999999998</v>
      </c>
      <c r="N61" s="25">
        <v>112.821</v>
      </c>
      <c r="O61" s="25">
        <v>0</v>
      </c>
      <c r="P61" s="25">
        <v>0</v>
      </c>
      <c r="Q61" s="25">
        <v>0</v>
      </c>
      <c r="R61" s="25">
        <v>0</v>
      </c>
      <c r="S61" s="25">
        <v>0</v>
      </c>
      <c r="T61" s="26">
        <f t="shared" si="0"/>
        <v>316.53899999999999</v>
      </c>
      <c r="U61" s="25">
        <v>0</v>
      </c>
      <c r="V61" s="25">
        <v>0</v>
      </c>
      <c r="W61" s="25">
        <v>0</v>
      </c>
      <c r="X61" s="25">
        <v>0</v>
      </c>
      <c r="Y61" s="25">
        <v>0</v>
      </c>
      <c r="Z61" s="25">
        <v>0</v>
      </c>
      <c r="AA61" s="25">
        <v>5</v>
      </c>
      <c r="AB61" s="25">
        <v>10</v>
      </c>
      <c r="AC61" s="25">
        <v>6.9489999999999998</v>
      </c>
      <c r="AD61" s="25">
        <v>0</v>
      </c>
      <c r="AE61" s="25">
        <v>0</v>
      </c>
      <c r="AF61" s="25">
        <v>0</v>
      </c>
      <c r="AG61" s="25">
        <v>0</v>
      </c>
      <c r="AH61" s="25">
        <v>0</v>
      </c>
      <c r="AI61" s="25">
        <f t="shared" si="1"/>
        <v>21.948999999999998</v>
      </c>
      <c r="AJ61" s="25">
        <v>0</v>
      </c>
      <c r="AK61" s="25">
        <v>0</v>
      </c>
      <c r="AL61" s="25">
        <v>0</v>
      </c>
      <c r="AM61" s="25">
        <v>0</v>
      </c>
      <c r="AN61" s="25">
        <v>0</v>
      </c>
      <c r="AO61" s="25">
        <v>0</v>
      </c>
      <c r="AP61" s="25">
        <v>20.896999999999998</v>
      </c>
      <c r="AQ61" s="25">
        <v>10.949</v>
      </c>
      <c r="AR61" s="25">
        <v>20</v>
      </c>
      <c r="AS61" s="1">
        <v>0</v>
      </c>
      <c r="AT61" s="1">
        <v>0</v>
      </c>
      <c r="AU61" s="1">
        <v>0</v>
      </c>
      <c r="AV61" s="1">
        <v>0</v>
      </c>
      <c r="AW61" s="1">
        <v>0</v>
      </c>
      <c r="AX61" s="3">
        <f t="shared" si="2"/>
        <v>51.845999999999997</v>
      </c>
      <c r="AY61" s="1">
        <v>0</v>
      </c>
      <c r="AZ61" s="1">
        <v>0</v>
      </c>
      <c r="BA61" s="1">
        <v>0</v>
      </c>
      <c r="BB61" s="1">
        <v>0</v>
      </c>
      <c r="BC61" s="1">
        <v>0</v>
      </c>
      <c r="BD61" s="1">
        <v>0</v>
      </c>
      <c r="BE61" s="1">
        <v>0</v>
      </c>
      <c r="BF61" s="1">
        <v>0</v>
      </c>
      <c r="BG61" s="1">
        <v>0</v>
      </c>
      <c r="BH61" s="1">
        <v>0</v>
      </c>
      <c r="BI61" s="1">
        <v>0</v>
      </c>
      <c r="BJ61" s="1">
        <v>0</v>
      </c>
      <c r="BK61" s="1">
        <v>0</v>
      </c>
      <c r="BL61" s="1">
        <v>0</v>
      </c>
      <c r="BM61" s="3">
        <f t="shared" si="3"/>
        <v>0</v>
      </c>
      <c r="BN61" s="1">
        <v>0</v>
      </c>
      <c r="BO61" s="1">
        <v>0</v>
      </c>
      <c r="BP61" s="1">
        <v>0</v>
      </c>
      <c r="BQ61" s="1">
        <v>0</v>
      </c>
      <c r="BR61" s="1">
        <v>0</v>
      </c>
      <c r="BS61" s="1">
        <v>0</v>
      </c>
      <c r="BT61" s="1">
        <v>0</v>
      </c>
      <c r="BU61" s="1">
        <v>0</v>
      </c>
      <c r="BV61" s="1">
        <v>0</v>
      </c>
      <c r="BW61" s="1">
        <v>0</v>
      </c>
      <c r="BX61" s="1">
        <v>0</v>
      </c>
      <c r="BY61" s="1">
        <v>0</v>
      </c>
      <c r="BZ61" s="1">
        <v>0</v>
      </c>
      <c r="CA61" s="1">
        <v>0</v>
      </c>
      <c r="CB61" s="6">
        <f t="shared" si="4"/>
        <v>0</v>
      </c>
      <c r="CC61"/>
    </row>
    <row r="62" spans="1:81" x14ac:dyDescent="0.25">
      <c r="A62" s="1" t="s">
        <v>192</v>
      </c>
      <c r="B62" s="25">
        <f>VLOOKUP(Table1[[#This Row],[SchoolDBN]],Sheet2!$A$1:$E$205,2,FALSE)</f>
        <v>331500861011</v>
      </c>
      <c r="C62" s="25" t="str">
        <f>VLOOKUP(Table1[[#This Row],[SchoolDBN]],Sheet2!$A$1:$E$205,5,FALSE)</f>
        <v>K</v>
      </c>
      <c r="D62" s="1" t="s">
        <v>193</v>
      </c>
      <c r="E62" s="25" t="str">
        <f>VLOOKUP(D62,Sheet2!$A$1:$E$205,4,FALSE)</f>
        <v>SED</v>
      </c>
      <c r="F62" s="25">
        <v>0</v>
      </c>
      <c r="G62" s="25">
        <v>0</v>
      </c>
      <c r="H62" s="25">
        <v>0</v>
      </c>
      <c r="I62" s="25">
        <v>0</v>
      </c>
      <c r="J62" s="25">
        <v>0</v>
      </c>
      <c r="K62" s="25">
        <v>0</v>
      </c>
      <c r="L62" s="25">
        <v>89.1</v>
      </c>
      <c r="M62" s="25">
        <v>86.025000000000006</v>
      </c>
      <c r="N62" s="25">
        <v>117.125</v>
      </c>
      <c r="O62" s="25">
        <v>2.5000000000000001E-2</v>
      </c>
      <c r="P62" s="25">
        <v>0</v>
      </c>
      <c r="Q62" s="25">
        <v>0</v>
      </c>
      <c r="R62" s="25">
        <v>0</v>
      </c>
      <c r="S62" s="25">
        <v>0</v>
      </c>
      <c r="T62" s="26">
        <f t="shared" si="0"/>
        <v>292.27499999999998</v>
      </c>
      <c r="U62" s="25">
        <v>0</v>
      </c>
      <c r="V62" s="25">
        <v>0</v>
      </c>
      <c r="W62" s="25">
        <v>0</v>
      </c>
      <c r="X62" s="25">
        <v>0</v>
      </c>
      <c r="Y62" s="25">
        <v>0</v>
      </c>
      <c r="Z62" s="25">
        <v>0</v>
      </c>
      <c r="AA62" s="25">
        <v>0</v>
      </c>
      <c r="AB62" s="25">
        <v>2</v>
      </c>
      <c r="AC62" s="25">
        <v>4</v>
      </c>
      <c r="AD62" s="25">
        <v>0</v>
      </c>
      <c r="AE62" s="25">
        <v>0</v>
      </c>
      <c r="AF62" s="25">
        <v>0</v>
      </c>
      <c r="AG62" s="25">
        <v>0</v>
      </c>
      <c r="AH62" s="25">
        <v>0</v>
      </c>
      <c r="AI62" s="25">
        <f t="shared" si="1"/>
        <v>6</v>
      </c>
      <c r="AJ62" s="25">
        <v>0</v>
      </c>
      <c r="AK62" s="25">
        <v>0</v>
      </c>
      <c r="AL62" s="25">
        <v>0</v>
      </c>
      <c r="AM62" s="25">
        <v>0</v>
      </c>
      <c r="AN62" s="25">
        <v>0</v>
      </c>
      <c r="AO62" s="25">
        <v>0</v>
      </c>
      <c r="AP62" s="25">
        <v>8</v>
      </c>
      <c r="AQ62" s="25">
        <v>7</v>
      </c>
      <c r="AR62" s="25">
        <v>11</v>
      </c>
      <c r="AS62" s="1">
        <v>0</v>
      </c>
      <c r="AT62" s="1">
        <v>0</v>
      </c>
      <c r="AU62" s="1">
        <v>0</v>
      </c>
      <c r="AV62" s="1">
        <v>0</v>
      </c>
      <c r="AW62" s="1">
        <v>0</v>
      </c>
      <c r="AX62" s="3">
        <f t="shared" si="2"/>
        <v>26</v>
      </c>
      <c r="AY62" s="1">
        <v>0</v>
      </c>
      <c r="AZ62" s="1">
        <v>0</v>
      </c>
      <c r="BA62" s="1">
        <v>0</v>
      </c>
      <c r="BB62" s="1">
        <v>0</v>
      </c>
      <c r="BC62" s="1">
        <v>0</v>
      </c>
      <c r="BD62" s="1">
        <v>0</v>
      </c>
      <c r="BE62" s="1">
        <v>9</v>
      </c>
      <c r="BF62" s="1">
        <v>12</v>
      </c>
      <c r="BG62" s="1">
        <v>12</v>
      </c>
      <c r="BH62" s="1">
        <v>0</v>
      </c>
      <c r="BI62" s="1">
        <v>0</v>
      </c>
      <c r="BJ62" s="1">
        <v>0</v>
      </c>
      <c r="BK62" s="1">
        <v>0</v>
      </c>
      <c r="BL62" s="1">
        <v>0</v>
      </c>
      <c r="BM62" s="3">
        <f t="shared" si="3"/>
        <v>33</v>
      </c>
      <c r="BN62" s="1">
        <v>0</v>
      </c>
      <c r="BO62" s="1">
        <v>0</v>
      </c>
      <c r="BP62" s="1">
        <v>0</v>
      </c>
      <c r="BQ62" s="1">
        <v>0</v>
      </c>
      <c r="BR62" s="1">
        <v>0</v>
      </c>
      <c r="BS62" s="1">
        <v>0</v>
      </c>
      <c r="BT62" s="1">
        <v>0</v>
      </c>
      <c r="BU62" s="1">
        <v>0</v>
      </c>
      <c r="BV62" s="1">
        <v>0</v>
      </c>
      <c r="BW62" s="1">
        <v>0</v>
      </c>
      <c r="BX62" s="1">
        <v>0</v>
      </c>
      <c r="BY62" s="1">
        <v>0</v>
      </c>
      <c r="BZ62" s="1">
        <v>0</v>
      </c>
      <c r="CA62" s="1">
        <v>0</v>
      </c>
      <c r="CB62" s="6">
        <f t="shared" si="4"/>
        <v>0</v>
      </c>
      <c r="CC62"/>
    </row>
    <row r="63" spans="1:81" x14ac:dyDescent="0.25">
      <c r="A63" s="1" t="s">
        <v>194</v>
      </c>
      <c r="B63" s="25">
        <f>VLOOKUP(Table1[[#This Row],[SchoolDBN]],Sheet2!$A$1:$E$205,2,FALSE)</f>
        <v>331800861033</v>
      </c>
      <c r="C63" s="25" t="str">
        <f>VLOOKUP(Table1[[#This Row],[SchoolDBN]],Sheet2!$A$1:$E$205,5,FALSE)</f>
        <v>K</v>
      </c>
      <c r="D63" s="1" t="s">
        <v>195</v>
      </c>
      <c r="E63" s="25" t="str">
        <f>VLOOKUP(D63,Sheet2!$A$1:$E$205,4,FALSE)</f>
        <v>SUNY</v>
      </c>
      <c r="F63" s="25">
        <v>111.075</v>
      </c>
      <c r="G63" s="25">
        <v>55.424999999999997</v>
      </c>
      <c r="H63" s="25">
        <v>111.55</v>
      </c>
      <c r="I63" s="25">
        <v>120.7</v>
      </c>
      <c r="J63" s="25">
        <v>0</v>
      </c>
      <c r="K63" s="25">
        <v>0</v>
      </c>
      <c r="L63" s="25">
        <v>0</v>
      </c>
      <c r="M63" s="25">
        <v>0</v>
      </c>
      <c r="N63" s="25">
        <v>0</v>
      </c>
      <c r="O63" s="25">
        <v>0</v>
      </c>
      <c r="P63" s="25">
        <v>0</v>
      </c>
      <c r="Q63" s="25">
        <v>0</v>
      </c>
      <c r="R63" s="25">
        <v>0</v>
      </c>
      <c r="S63" s="25">
        <v>0</v>
      </c>
      <c r="T63" s="26">
        <f t="shared" si="0"/>
        <v>398.75</v>
      </c>
      <c r="U63" s="25">
        <v>4</v>
      </c>
      <c r="V63" s="25">
        <v>2</v>
      </c>
      <c r="W63" s="25">
        <v>7</v>
      </c>
      <c r="X63" s="25">
        <v>5</v>
      </c>
      <c r="Y63" s="25">
        <v>0</v>
      </c>
      <c r="Z63" s="25">
        <v>0</v>
      </c>
      <c r="AA63" s="25">
        <v>0</v>
      </c>
      <c r="AB63" s="25">
        <v>0</v>
      </c>
      <c r="AC63" s="25">
        <v>0</v>
      </c>
      <c r="AD63" s="25">
        <v>0</v>
      </c>
      <c r="AE63" s="25">
        <v>0</v>
      </c>
      <c r="AF63" s="25">
        <v>0</v>
      </c>
      <c r="AG63" s="25">
        <v>0</v>
      </c>
      <c r="AH63" s="25">
        <v>0</v>
      </c>
      <c r="AI63" s="25">
        <f t="shared" si="1"/>
        <v>18</v>
      </c>
      <c r="AJ63" s="25">
        <v>0</v>
      </c>
      <c r="AK63" s="25">
        <v>0</v>
      </c>
      <c r="AL63" s="25">
        <v>2</v>
      </c>
      <c r="AM63" s="25">
        <v>2</v>
      </c>
      <c r="AN63" s="25">
        <v>0</v>
      </c>
      <c r="AO63" s="25">
        <v>0</v>
      </c>
      <c r="AP63" s="25">
        <v>0</v>
      </c>
      <c r="AQ63" s="25">
        <v>0</v>
      </c>
      <c r="AR63" s="25">
        <v>0</v>
      </c>
      <c r="AS63" s="1">
        <v>0</v>
      </c>
      <c r="AT63" s="1">
        <v>0</v>
      </c>
      <c r="AU63" s="1">
        <v>0</v>
      </c>
      <c r="AV63" s="1">
        <v>0</v>
      </c>
      <c r="AW63" s="1">
        <v>0</v>
      </c>
      <c r="AX63" s="3">
        <f t="shared" si="2"/>
        <v>4</v>
      </c>
      <c r="AY63" s="1">
        <v>3</v>
      </c>
      <c r="AZ63" s="1">
        <v>2</v>
      </c>
      <c r="BA63" s="1">
        <v>7</v>
      </c>
      <c r="BB63" s="1">
        <v>5</v>
      </c>
      <c r="BC63" s="1">
        <v>0</v>
      </c>
      <c r="BD63" s="1">
        <v>0</v>
      </c>
      <c r="BE63" s="1">
        <v>0</v>
      </c>
      <c r="BF63" s="1">
        <v>0</v>
      </c>
      <c r="BG63" s="1">
        <v>0</v>
      </c>
      <c r="BH63" s="1">
        <v>0</v>
      </c>
      <c r="BI63" s="1">
        <v>0</v>
      </c>
      <c r="BJ63" s="1">
        <v>0</v>
      </c>
      <c r="BK63" s="1">
        <v>0</v>
      </c>
      <c r="BL63" s="1">
        <v>0</v>
      </c>
      <c r="BM63" s="3">
        <f t="shared" si="3"/>
        <v>17</v>
      </c>
      <c r="BN63" s="1">
        <v>0</v>
      </c>
      <c r="BO63" s="1">
        <v>0</v>
      </c>
      <c r="BP63" s="1">
        <v>0</v>
      </c>
      <c r="BQ63" s="1">
        <v>0</v>
      </c>
      <c r="BR63" s="1">
        <v>0</v>
      </c>
      <c r="BS63" s="1">
        <v>0</v>
      </c>
      <c r="BT63" s="1">
        <v>0</v>
      </c>
      <c r="BU63" s="1">
        <v>0</v>
      </c>
      <c r="BV63" s="1">
        <v>0</v>
      </c>
      <c r="BW63" s="1">
        <v>0</v>
      </c>
      <c r="BX63" s="1">
        <v>0</v>
      </c>
      <c r="BY63" s="1">
        <v>0</v>
      </c>
      <c r="BZ63" s="1">
        <v>0</v>
      </c>
      <c r="CA63" s="1">
        <v>0</v>
      </c>
      <c r="CB63" s="6">
        <f t="shared" si="4"/>
        <v>0</v>
      </c>
      <c r="CC63"/>
    </row>
    <row r="64" spans="1:81" x14ac:dyDescent="0.25">
      <c r="A64" s="1" t="s">
        <v>196</v>
      </c>
      <c r="B64" s="25">
        <f>VLOOKUP(Table1[[#This Row],[SchoolDBN]],Sheet2!$A$1:$E$205,2,FALSE)</f>
        <v>331300861079</v>
      </c>
      <c r="C64" s="25" t="str">
        <f>VLOOKUP(Table1[[#This Row],[SchoolDBN]],Sheet2!$A$1:$E$205,5,FALSE)</f>
        <v>K</v>
      </c>
      <c r="D64" s="1" t="s">
        <v>197</v>
      </c>
      <c r="E64" s="25" t="str">
        <f>VLOOKUP(D64,Sheet2!$A$1:$E$205,4,FALSE)</f>
        <v>SUNY</v>
      </c>
      <c r="F64" s="25">
        <v>60.575000000000003</v>
      </c>
      <c r="G64" s="25">
        <v>53.5</v>
      </c>
      <c r="H64" s="25">
        <v>7.4999999999999997E-2</v>
      </c>
      <c r="I64" s="25">
        <v>0</v>
      </c>
      <c r="J64" s="25">
        <v>0</v>
      </c>
      <c r="K64" s="25">
        <v>0</v>
      </c>
      <c r="L64" s="25">
        <v>0</v>
      </c>
      <c r="M64" s="25">
        <v>0</v>
      </c>
      <c r="N64" s="25">
        <v>0</v>
      </c>
      <c r="O64" s="25">
        <v>0</v>
      </c>
      <c r="P64" s="25">
        <v>0</v>
      </c>
      <c r="Q64" s="25">
        <v>0</v>
      </c>
      <c r="R64" s="25">
        <v>0</v>
      </c>
      <c r="S64" s="25">
        <v>0</v>
      </c>
      <c r="T64" s="26">
        <f t="shared" si="0"/>
        <v>114.15</v>
      </c>
      <c r="U64" s="25">
        <v>3</v>
      </c>
      <c r="V64" s="25">
        <v>4</v>
      </c>
      <c r="W64" s="25">
        <v>0</v>
      </c>
      <c r="X64" s="25">
        <v>0</v>
      </c>
      <c r="Y64" s="25">
        <v>0</v>
      </c>
      <c r="Z64" s="25">
        <v>0</v>
      </c>
      <c r="AA64" s="25">
        <v>0</v>
      </c>
      <c r="AB64" s="25">
        <v>0</v>
      </c>
      <c r="AC64" s="25">
        <v>0</v>
      </c>
      <c r="AD64" s="25">
        <v>0</v>
      </c>
      <c r="AE64" s="25">
        <v>0</v>
      </c>
      <c r="AF64" s="25">
        <v>0</v>
      </c>
      <c r="AG64" s="25">
        <v>0</v>
      </c>
      <c r="AH64" s="25">
        <v>0</v>
      </c>
      <c r="AI64" s="25">
        <f t="shared" si="1"/>
        <v>7</v>
      </c>
      <c r="AJ64" s="25">
        <v>0</v>
      </c>
      <c r="AK64" s="25">
        <v>1</v>
      </c>
      <c r="AL64" s="25">
        <v>0</v>
      </c>
      <c r="AM64" s="25">
        <v>0</v>
      </c>
      <c r="AN64" s="25">
        <v>0</v>
      </c>
      <c r="AO64" s="25">
        <v>0</v>
      </c>
      <c r="AP64" s="25">
        <v>0</v>
      </c>
      <c r="AQ64" s="25">
        <v>0</v>
      </c>
      <c r="AR64" s="25">
        <v>0</v>
      </c>
      <c r="AS64" s="1">
        <v>0</v>
      </c>
      <c r="AT64" s="1">
        <v>0</v>
      </c>
      <c r="AU64" s="1">
        <v>0</v>
      </c>
      <c r="AV64" s="1">
        <v>0</v>
      </c>
      <c r="AW64" s="1">
        <v>0</v>
      </c>
      <c r="AX64" s="3">
        <f t="shared" si="2"/>
        <v>1</v>
      </c>
      <c r="AY64" s="1">
        <v>0</v>
      </c>
      <c r="AZ64" s="1">
        <v>2.9</v>
      </c>
      <c r="BA64" s="1">
        <v>0</v>
      </c>
      <c r="BB64" s="1">
        <v>0</v>
      </c>
      <c r="BC64" s="1">
        <v>0</v>
      </c>
      <c r="BD64" s="1">
        <v>0</v>
      </c>
      <c r="BE64" s="1">
        <v>0</v>
      </c>
      <c r="BF64" s="1">
        <v>0</v>
      </c>
      <c r="BG64" s="1">
        <v>0</v>
      </c>
      <c r="BH64" s="1">
        <v>0</v>
      </c>
      <c r="BI64" s="1">
        <v>0</v>
      </c>
      <c r="BJ64" s="1">
        <v>0</v>
      </c>
      <c r="BK64" s="1">
        <v>0</v>
      </c>
      <c r="BL64" s="1">
        <v>0</v>
      </c>
      <c r="BM64" s="3">
        <f t="shared" si="3"/>
        <v>2.9</v>
      </c>
      <c r="BN64" s="1">
        <v>0</v>
      </c>
      <c r="BO64" s="1">
        <v>0</v>
      </c>
      <c r="BP64" s="1">
        <v>0</v>
      </c>
      <c r="BQ64" s="1">
        <v>0</v>
      </c>
      <c r="BR64" s="1">
        <v>0</v>
      </c>
      <c r="BS64" s="1">
        <v>0</v>
      </c>
      <c r="BT64" s="1">
        <v>0</v>
      </c>
      <c r="BU64" s="1">
        <v>0</v>
      </c>
      <c r="BV64" s="1">
        <v>0</v>
      </c>
      <c r="BW64" s="1">
        <v>0</v>
      </c>
      <c r="BX64" s="1">
        <v>0</v>
      </c>
      <c r="BY64" s="1">
        <v>0</v>
      </c>
      <c r="BZ64" s="1">
        <v>0</v>
      </c>
      <c r="CA64" s="1">
        <v>0</v>
      </c>
      <c r="CB64" s="6">
        <f t="shared" si="4"/>
        <v>0</v>
      </c>
      <c r="CC64"/>
    </row>
    <row r="65" spans="1:81" x14ac:dyDescent="0.25">
      <c r="A65" s="1" t="s">
        <v>198</v>
      </c>
      <c r="B65" s="25">
        <f>VLOOKUP(Table1[[#This Row],[SchoolDBN]],Sheet2!$A$1:$E$205,2,FALSE)</f>
        <v>331900860972</v>
      </c>
      <c r="C65" s="25" t="str">
        <f>VLOOKUP(Table1[[#This Row],[SchoolDBN]],Sheet2!$A$1:$E$205,5,FALSE)</f>
        <v>K</v>
      </c>
      <c r="D65" s="1" t="s">
        <v>199</v>
      </c>
      <c r="E65" s="25" t="str">
        <f>VLOOKUP(D65,Sheet2!$A$1:$E$205,4,FALSE)</f>
        <v>DOE</v>
      </c>
      <c r="F65" s="25">
        <v>55.875</v>
      </c>
      <c r="G65" s="25">
        <v>59.05</v>
      </c>
      <c r="H65" s="25">
        <v>73.125</v>
      </c>
      <c r="I65" s="25">
        <v>68.025000000000006</v>
      </c>
      <c r="J65" s="25">
        <v>68</v>
      </c>
      <c r="K65" s="25">
        <v>57.274999999999999</v>
      </c>
      <c r="L65" s="25">
        <v>0</v>
      </c>
      <c r="M65" s="25">
        <v>0</v>
      </c>
      <c r="N65" s="25">
        <v>0</v>
      </c>
      <c r="O65" s="25">
        <v>0</v>
      </c>
      <c r="P65" s="25">
        <v>0</v>
      </c>
      <c r="Q65" s="25">
        <v>0</v>
      </c>
      <c r="R65" s="25">
        <v>0</v>
      </c>
      <c r="S65" s="25">
        <v>0</v>
      </c>
      <c r="T65" s="26">
        <f t="shared" si="0"/>
        <v>381.35</v>
      </c>
      <c r="U65" s="25">
        <v>4.8499999999999996</v>
      </c>
      <c r="V65" s="25">
        <v>1.95</v>
      </c>
      <c r="W65" s="25">
        <v>8.85</v>
      </c>
      <c r="X65" s="25">
        <v>3.85</v>
      </c>
      <c r="Y65" s="25">
        <v>6</v>
      </c>
      <c r="Z65" s="25">
        <v>6.85</v>
      </c>
      <c r="AA65" s="25">
        <v>0</v>
      </c>
      <c r="AB65" s="25">
        <v>0</v>
      </c>
      <c r="AC65" s="25">
        <v>0</v>
      </c>
      <c r="AD65" s="25">
        <v>0</v>
      </c>
      <c r="AE65" s="25">
        <v>0</v>
      </c>
      <c r="AF65" s="25">
        <v>0</v>
      </c>
      <c r="AG65" s="25">
        <v>0</v>
      </c>
      <c r="AH65" s="25">
        <v>0</v>
      </c>
      <c r="AI65" s="25">
        <f t="shared" si="1"/>
        <v>32.35</v>
      </c>
      <c r="AJ65" s="25">
        <v>0</v>
      </c>
      <c r="AK65" s="25">
        <v>0</v>
      </c>
      <c r="AL65" s="25">
        <v>0.95</v>
      </c>
      <c r="AM65" s="25">
        <v>1.95</v>
      </c>
      <c r="AN65" s="25">
        <v>2</v>
      </c>
      <c r="AO65" s="25">
        <v>0.95</v>
      </c>
      <c r="AP65" s="25">
        <v>0</v>
      </c>
      <c r="AQ65" s="25">
        <v>0</v>
      </c>
      <c r="AR65" s="25">
        <v>0</v>
      </c>
      <c r="AS65" s="1">
        <v>0</v>
      </c>
      <c r="AT65" s="1">
        <v>0</v>
      </c>
      <c r="AU65" s="1">
        <v>0</v>
      </c>
      <c r="AV65" s="1">
        <v>0</v>
      </c>
      <c r="AW65" s="1">
        <v>0</v>
      </c>
      <c r="AX65" s="3">
        <f t="shared" si="2"/>
        <v>5.8500000000000005</v>
      </c>
      <c r="AY65" s="1">
        <v>0</v>
      </c>
      <c r="AZ65" s="1">
        <v>0</v>
      </c>
      <c r="BA65" s="1">
        <v>0</v>
      </c>
      <c r="BB65" s="1">
        <v>0</v>
      </c>
      <c r="BC65" s="1">
        <v>0</v>
      </c>
      <c r="BD65" s="1">
        <v>0</v>
      </c>
      <c r="BE65" s="1">
        <v>0</v>
      </c>
      <c r="BF65" s="1">
        <v>0</v>
      </c>
      <c r="BG65" s="1">
        <v>0</v>
      </c>
      <c r="BH65" s="1">
        <v>0</v>
      </c>
      <c r="BI65" s="1">
        <v>0</v>
      </c>
      <c r="BJ65" s="1">
        <v>0</v>
      </c>
      <c r="BK65" s="1">
        <v>0</v>
      </c>
      <c r="BL65" s="1">
        <v>0</v>
      </c>
      <c r="BM65" s="3">
        <f t="shared" si="3"/>
        <v>0</v>
      </c>
      <c r="BN65" s="1">
        <v>0</v>
      </c>
      <c r="BO65" s="1">
        <v>0</v>
      </c>
      <c r="BP65" s="1">
        <v>0</v>
      </c>
      <c r="BQ65" s="1">
        <v>0</v>
      </c>
      <c r="BR65" s="1">
        <v>0</v>
      </c>
      <c r="BS65" s="1">
        <v>0</v>
      </c>
      <c r="BT65" s="1">
        <v>0</v>
      </c>
      <c r="BU65" s="1">
        <v>0</v>
      </c>
      <c r="BV65" s="1">
        <v>0</v>
      </c>
      <c r="BW65" s="1">
        <v>0</v>
      </c>
      <c r="BX65" s="1">
        <v>0</v>
      </c>
      <c r="BY65" s="1">
        <v>0</v>
      </c>
      <c r="BZ65" s="1">
        <v>0</v>
      </c>
      <c r="CA65" s="1">
        <v>0</v>
      </c>
      <c r="CB65" s="6">
        <f t="shared" si="4"/>
        <v>0</v>
      </c>
      <c r="CC65"/>
    </row>
    <row r="66" spans="1:81" x14ac:dyDescent="0.25">
      <c r="A66" s="1" t="s">
        <v>200</v>
      </c>
      <c r="B66" s="25">
        <f>VLOOKUP(Table1[[#This Row],[SchoolDBN]],Sheet2!$A$1:$E$205,2,FALSE)</f>
        <v>332100861075</v>
      </c>
      <c r="C66" s="25" t="str">
        <f>VLOOKUP(Table1[[#This Row],[SchoolDBN]],Sheet2!$A$1:$E$205,5,FALSE)</f>
        <v>K</v>
      </c>
      <c r="D66" s="1" t="s">
        <v>201</v>
      </c>
      <c r="E66" s="25" t="str">
        <f>VLOOKUP(D66,Sheet2!$A$1:$E$205,4,FALSE)</f>
        <v>SUNY</v>
      </c>
      <c r="F66" s="25">
        <v>58.924999999999997</v>
      </c>
      <c r="G66" s="25">
        <v>91.924999999999997</v>
      </c>
      <c r="H66" s="25">
        <v>88.075000000000003</v>
      </c>
      <c r="I66" s="25">
        <v>0</v>
      </c>
      <c r="J66" s="25">
        <v>0</v>
      </c>
      <c r="K66" s="25">
        <v>0</v>
      </c>
      <c r="L66" s="25">
        <v>0</v>
      </c>
      <c r="M66" s="25">
        <v>0</v>
      </c>
      <c r="N66" s="25">
        <v>0</v>
      </c>
      <c r="O66" s="25">
        <v>0</v>
      </c>
      <c r="P66" s="25">
        <v>0</v>
      </c>
      <c r="Q66" s="25">
        <v>0</v>
      </c>
      <c r="R66" s="25">
        <v>0</v>
      </c>
      <c r="S66" s="25">
        <v>0</v>
      </c>
      <c r="T66" s="26">
        <f t="shared" ref="T66:T129" si="5">SUM(F66:S66)</f>
        <v>238.92500000000001</v>
      </c>
      <c r="U66" s="25">
        <v>3.9249999999999998</v>
      </c>
      <c r="V66" s="25">
        <v>9.9749999999999996</v>
      </c>
      <c r="W66" s="25">
        <v>3</v>
      </c>
      <c r="X66" s="25">
        <v>0</v>
      </c>
      <c r="Y66" s="25">
        <v>0</v>
      </c>
      <c r="Z66" s="25">
        <v>0</v>
      </c>
      <c r="AA66" s="25">
        <v>0</v>
      </c>
      <c r="AB66" s="25">
        <v>0</v>
      </c>
      <c r="AC66" s="25">
        <v>0</v>
      </c>
      <c r="AD66" s="25">
        <v>0</v>
      </c>
      <c r="AE66" s="25">
        <v>0</v>
      </c>
      <c r="AF66" s="25">
        <v>0</v>
      </c>
      <c r="AG66" s="25">
        <v>0</v>
      </c>
      <c r="AH66" s="25">
        <v>0</v>
      </c>
      <c r="AI66" s="25">
        <f t="shared" si="1"/>
        <v>16.899999999999999</v>
      </c>
      <c r="AJ66" s="25">
        <v>5</v>
      </c>
      <c r="AK66" s="25">
        <v>0</v>
      </c>
      <c r="AL66" s="25">
        <v>0</v>
      </c>
      <c r="AM66" s="25">
        <v>0</v>
      </c>
      <c r="AN66" s="25">
        <v>0</v>
      </c>
      <c r="AO66" s="25">
        <v>0</v>
      </c>
      <c r="AP66" s="25">
        <v>0</v>
      </c>
      <c r="AQ66" s="25">
        <v>0</v>
      </c>
      <c r="AR66" s="25">
        <v>0</v>
      </c>
      <c r="AS66" s="1">
        <v>0</v>
      </c>
      <c r="AT66" s="1">
        <v>0</v>
      </c>
      <c r="AU66" s="1">
        <v>0</v>
      </c>
      <c r="AV66" s="1">
        <v>0</v>
      </c>
      <c r="AW66" s="1">
        <v>0</v>
      </c>
      <c r="AX66" s="3">
        <f t="shared" si="2"/>
        <v>5</v>
      </c>
      <c r="AY66" s="1">
        <v>0</v>
      </c>
      <c r="AZ66" s="1">
        <v>5.9749999999999996</v>
      </c>
      <c r="BA66" s="1">
        <v>8</v>
      </c>
      <c r="BB66" s="1">
        <v>0</v>
      </c>
      <c r="BC66" s="1">
        <v>0</v>
      </c>
      <c r="BD66" s="1">
        <v>0</v>
      </c>
      <c r="BE66" s="1">
        <v>0</v>
      </c>
      <c r="BF66" s="1">
        <v>0</v>
      </c>
      <c r="BG66" s="1">
        <v>0</v>
      </c>
      <c r="BH66" s="1">
        <v>0</v>
      </c>
      <c r="BI66" s="1">
        <v>0</v>
      </c>
      <c r="BJ66" s="1">
        <v>0</v>
      </c>
      <c r="BK66" s="1">
        <v>0</v>
      </c>
      <c r="BL66" s="1">
        <v>0</v>
      </c>
      <c r="BM66" s="3">
        <f t="shared" si="3"/>
        <v>13.975</v>
      </c>
      <c r="BN66" s="1">
        <v>0</v>
      </c>
      <c r="BO66" s="1">
        <v>0</v>
      </c>
      <c r="BP66" s="1">
        <v>0</v>
      </c>
      <c r="BQ66" s="1">
        <v>0</v>
      </c>
      <c r="BR66" s="1">
        <v>0</v>
      </c>
      <c r="BS66" s="1">
        <v>0</v>
      </c>
      <c r="BT66" s="1">
        <v>0</v>
      </c>
      <c r="BU66" s="1">
        <v>0</v>
      </c>
      <c r="BV66" s="1">
        <v>0</v>
      </c>
      <c r="BW66" s="1">
        <v>0</v>
      </c>
      <c r="BX66" s="1">
        <v>0</v>
      </c>
      <c r="BY66" s="1">
        <v>0</v>
      </c>
      <c r="BZ66" s="1">
        <v>0</v>
      </c>
      <c r="CA66" s="1">
        <v>0</v>
      </c>
      <c r="CB66" s="6">
        <f t="shared" si="4"/>
        <v>0</v>
      </c>
      <c r="CC66"/>
    </row>
    <row r="67" spans="1:81" x14ac:dyDescent="0.25">
      <c r="A67" s="1" t="s">
        <v>202</v>
      </c>
      <c r="B67" s="25">
        <f>VLOOKUP(Table1[[#This Row],[SchoolDBN]],Sheet2!$A$1:$E$205,2,FALSE)</f>
        <v>331900860933</v>
      </c>
      <c r="C67" s="25" t="str">
        <f>VLOOKUP(Table1[[#This Row],[SchoolDBN]],Sheet2!$A$1:$E$205,5,FALSE)</f>
        <v>K</v>
      </c>
      <c r="D67" s="1" t="s">
        <v>203</v>
      </c>
      <c r="E67" s="25" t="str">
        <f>VLOOKUP(D67,Sheet2!$A$1:$E$205,4,FALSE)</f>
        <v>SUNY</v>
      </c>
      <c r="F67" s="25">
        <v>86.195999999999998</v>
      </c>
      <c r="G67" s="25">
        <v>95.097999999999999</v>
      </c>
      <c r="H67" s="25">
        <v>95.097999999999999</v>
      </c>
      <c r="I67" s="25">
        <v>102.196</v>
      </c>
      <c r="J67" s="25">
        <v>96.073999999999998</v>
      </c>
      <c r="K67" s="25">
        <v>97.975999999999999</v>
      </c>
      <c r="L67" s="25">
        <v>99</v>
      </c>
      <c r="M67" s="25">
        <v>0</v>
      </c>
      <c r="N67" s="25">
        <v>0</v>
      </c>
      <c r="O67" s="25">
        <v>0</v>
      </c>
      <c r="P67" s="25">
        <v>0</v>
      </c>
      <c r="Q67" s="25">
        <v>0</v>
      </c>
      <c r="R67" s="25">
        <v>0</v>
      </c>
      <c r="S67" s="25">
        <v>0</v>
      </c>
      <c r="T67" s="26">
        <f t="shared" si="5"/>
        <v>671.63799999999992</v>
      </c>
      <c r="U67" s="25">
        <v>0</v>
      </c>
      <c r="V67" s="25">
        <v>3</v>
      </c>
      <c r="W67" s="25">
        <v>3</v>
      </c>
      <c r="X67" s="25">
        <v>2</v>
      </c>
      <c r="Y67" s="25">
        <v>0</v>
      </c>
      <c r="Z67" s="25">
        <v>3</v>
      </c>
      <c r="AA67" s="25">
        <v>1</v>
      </c>
      <c r="AB67" s="25">
        <v>0</v>
      </c>
      <c r="AC67" s="25">
        <v>0</v>
      </c>
      <c r="AD67" s="25">
        <v>0</v>
      </c>
      <c r="AE67" s="25">
        <v>0</v>
      </c>
      <c r="AF67" s="25">
        <v>0</v>
      </c>
      <c r="AG67" s="25">
        <v>0</v>
      </c>
      <c r="AH67" s="25">
        <v>0</v>
      </c>
      <c r="AI67" s="25">
        <f t="shared" ref="AI67:AI130" si="6">SUM(U67:AH67)</f>
        <v>12</v>
      </c>
      <c r="AJ67" s="25">
        <v>0</v>
      </c>
      <c r="AK67" s="25">
        <v>0</v>
      </c>
      <c r="AL67" s="25">
        <v>0</v>
      </c>
      <c r="AM67" s="25">
        <v>1</v>
      </c>
      <c r="AN67" s="25">
        <v>0</v>
      </c>
      <c r="AO67" s="25">
        <v>0</v>
      </c>
      <c r="AP67" s="25">
        <v>0</v>
      </c>
      <c r="AQ67" s="25">
        <v>0</v>
      </c>
      <c r="AR67" s="25">
        <v>0</v>
      </c>
      <c r="AS67" s="1">
        <v>0</v>
      </c>
      <c r="AT67" s="1">
        <v>0</v>
      </c>
      <c r="AU67" s="1">
        <v>0</v>
      </c>
      <c r="AV67" s="1">
        <v>0</v>
      </c>
      <c r="AW67" s="1">
        <v>0</v>
      </c>
      <c r="AX67" s="3">
        <f t="shared" ref="AX67:AX130" si="7">SUM(AJ67:AW67)</f>
        <v>1</v>
      </c>
      <c r="AY67" s="1">
        <v>4</v>
      </c>
      <c r="AZ67" s="1">
        <v>4</v>
      </c>
      <c r="BA67" s="1">
        <v>3</v>
      </c>
      <c r="BB67" s="1">
        <v>7</v>
      </c>
      <c r="BC67" s="1">
        <v>5</v>
      </c>
      <c r="BD67" s="1">
        <v>11</v>
      </c>
      <c r="BE67" s="1">
        <v>4</v>
      </c>
      <c r="BF67" s="1">
        <v>0</v>
      </c>
      <c r="BG67" s="1">
        <v>0</v>
      </c>
      <c r="BH67" s="1">
        <v>0</v>
      </c>
      <c r="BI67" s="1">
        <v>0</v>
      </c>
      <c r="BJ67" s="1">
        <v>0</v>
      </c>
      <c r="BK67" s="1">
        <v>0</v>
      </c>
      <c r="BL67" s="1">
        <v>0</v>
      </c>
      <c r="BM67" s="3">
        <f t="shared" ref="BM67:BM130" si="8">SUM(AY67:BL67)</f>
        <v>38</v>
      </c>
      <c r="BN67" s="1">
        <v>0</v>
      </c>
      <c r="BO67" s="1">
        <v>0</v>
      </c>
      <c r="BP67" s="1">
        <v>0</v>
      </c>
      <c r="BQ67" s="1">
        <v>0</v>
      </c>
      <c r="BR67" s="1">
        <v>0</v>
      </c>
      <c r="BS67" s="1">
        <v>0</v>
      </c>
      <c r="BT67" s="1">
        <v>0</v>
      </c>
      <c r="BU67" s="1">
        <v>0</v>
      </c>
      <c r="BV67" s="1">
        <v>0</v>
      </c>
      <c r="BW67" s="1">
        <v>0</v>
      </c>
      <c r="BX67" s="1">
        <v>0</v>
      </c>
      <c r="BY67" s="1">
        <v>0</v>
      </c>
      <c r="BZ67" s="1">
        <v>0</v>
      </c>
      <c r="CA67" s="1">
        <v>0</v>
      </c>
      <c r="CB67" s="6">
        <f t="shared" ref="CB67:CB130" si="9">SUM(BN67:CA67)</f>
        <v>0</v>
      </c>
      <c r="CC67"/>
    </row>
    <row r="68" spans="1:81" x14ac:dyDescent="0.25">
      <c r="A68" s="1" t="s">
        <v>204</v>
      </c>
      <c r="B68" s="25">
        <f>VLOOKUP(Table1[[#This Row],[SchoolDBN]],Sheet2!$A$1:$E$205,2,FALSE)</f>
        <v>332300860941</v>
      </c>
      <c r="C68" s="25" t="str">
        <f>VLOOKUP(Table1[[#This Row],[SchoolDBN]],Sheet2!$A$1:$E$205,5,FALSE)</f>
        <v>K</v>
      </c>
      <c r="D68" s="1" t="s">
        <v>205</v>
      </c>
      <c r="E68" s="25" t="str">
        <f>VLOOKUP(D68,Sheet2!$A$1:$E$205,4,FALSE)</f>
        <v>SUNY</v>
      </c>
      <c r="F68" s="25">
        <v>88.846999999999994</v>
      </c>
      <c r="G68" s="25">
        <v>89.025000000000006</v>
      </c>
      <c r="H68" s="25">
        <v>88.947999999999993</v>
      </c>
      <c r="I68" s="25">
        <v>86.025999999999996</v>
      </c>
      <c r="J68" s="25">
        <v>90</v>
      </c>
      <c r="K68" s="25">
        <v>97</v>
      </c>
      <c r="L68" s="25">
        <v>86</v>
      </c>
      <c r="M68" s="25">
        <v>73.897999999999996</v>
      </c>
      <c r="N68" s="25">
        <v>0</v>
      </c>
      <c r="O68" s="25">
        <v>0</v>
      </c>
      <c r="P68" s="25">
        <v>0</v>
      </c>
      <c r="Q68" s="25">
        <v>0</v>
      </c>
      <c r="R68" s="25">
        <v>0</v>
      </c>
      <c r="S68" s="25">
        <v>0</v>
      </c>
      <c r="T68" s="26">
        <f t="shared" si="5"/>
        <v>699.74400000000003</v>
      </c>
      <c r="U68" s="25">
        <v>2</v>
      </c>
      <c r="V68" s="25">
        <v>5</v>
      </c>
      <c r="W68" s="25">
        <v>4</v>
      </c>
      <c r="X68" s="25">
        <v>2</v>
      </c>
      <c r="Y68" s="25">
        <v>5</v>
      </c>
      <c r="Z68" s="25">
        <v>2</v>
      </c>
      <c r="AA68" s="25">
        <v>1</v>
      </c>
      <c r="AB68" s="25">
        <v>3</v>
      </c>
      <c r="AC68" s="25">
        <v>0</v>
      </c>
      <c r="AD68" s="25">
        <v>0</v>
      </c>
      <c r="AE68" s="25">
        <v>0</v>
      </c>
      <c r="AF68" s="25">
        <v>0</v>
      </c>
      <c r="AG68" s="25">
        <v>0</v>
      </c>
      <c r="AH68" s="25">
        <v>0</v>
      </c>
      <c r="AI68" s="25">
        <f t="shared" si="6"/>
        <v>24</v>
      </c>
      <c r="AJ68" s="25">
        <v>3</v>
      </c>
      <c r="AK68" s="25">
        <v>2.9740000000000002</v>
      </c>
      <c r="AL68" s="25">
        <v>1</v>
      </c>
      <c r="AM68" s="25">
        <v>3</v>
      </c>
      <c r="AN68" s="25">
        <v>3</v>
      </c>
      <c r="AO68" s="25">
        <v>4</v>
      </c>
      <c r="AP68" s="25">
        <v>10</v>
      </c>
      <c r="AQ68" s="25">
        <v>7</v>
      </c>
      <c r="AR68" s="25">
        <v>0</v>
      </c>
      <c r="AS68" s="1">
        <v>0</v>
      </c>
      <c r="AT68" s="1">
        <v>0</v>
      </c>
      <c r="AU68" s="1">
        <v>0</v>
      </c>
      <c r="AV68" s="1">
        <v>0</v>
      </c>
      <c r="AW68" s="1">
        <v>0</v>
      </c>
      <c r="AX68" s="3">
        <f t="shared" si="7"/>
        <v>33.974000000000004</v>
      </c>
      <c r="AY68" s="1">
        <v>0</v>
      </c>
      <c r="AZ68" s="1">
        <v>0</v>
      </c>
      <c r="BA68" s="1">
        <v>0</v>
      </c>
      <c r="BB68" s="1">
        <v>0</v>
      </c>
      <c r="BC68" s="1">
        <v>0</v>
      </c>
      <c r="BD68" s="1">
        <v>0</v>
      </c>
      <c r="BE68" s="1">
        <v>0</v>
      </c>
      <c r="BF68" s="1">
        <v>0</v>
      </c>
      <c r="BG68" s="1">
        <v>0</v>
      </c>
      <c r="BH68" s="1">
        <v>0</v>
      </c>
      <c r="BI68" s="1">
        <v>0</v>
      </c>
      <c r="BJ68" s="1">
        <v>0</v>
      </c>
      <c r="BK68" s="1">
        <v>0</v>
      </c>
      <c r="BL68" s="1">
        <v>0</v>
      </c>
      <c r="BM68" s="3">
        <f t="shared" si="8"/>
        <v>0</v>
      </c>
      <c r="BN68" s="1">
        <v>0</v>
      </c>
      <c r="BO68" s="1">
        <v>0</v>
      </c>
      <c r="BP68" s="1">
        <v>0</v>
      </c>
      <c r="BQ68" s="1">
        <v>0</v>
      </c>
      <c r="BR68" s="1">
        <v>0</v>
      </c>
      <c r="BS68" s="1">
        <v>0</v>
      </c>
      <c r="BT68" s="1">
        <v>0</v>
      </c>
      <c r="BU68" s="1">
        <v>0</v>
      </c>
      <c r="BV68" s="1">
        <v>0</v>
      </c>
      <c r="BW68" s="1">
        <v>0</v>
      </c>
      <c r="BX68" s="1">
        <v>0</v>
      </c>
      <c r="BY68" s="1">
        <v>0</v>
      </c>
      <c r="BZ68" s="1">
        <v>0</v>
      </c>
      <c r="CA68" s="1">
        <v>0</v>
      </c>
      <c r="CB68" s="6">
        <f t="shared" si="9"/>
        <v>0</v>
      </c>
      <c r="CC68"/>
    </row>
    <row r="69" spans="1:81" x14ac:dyDescent="0.25">
      <c r="A69" s="1" t="s">
        <v>206</v>
      </c>
      <c r="B69" s="25">
        <f>VLOOKUP(Table1[[#This Row],[SchoolDBN]],Sheet2!$A$1:$E$205,2,FALSE)</f>
        <v>332300860936</v>
      </c>
      <c r="C69" s="25" t="str">
        <f>VLOOKUP(Table1[[#This Row],[SchoolDBN]],Sheet2!$A$1:$E$205,5,FALSE)</f>
        <v>K</v>
      </c>
      <c r="D69" s="1" t="s">
        <v>207</v>
      </c>
      <c r="E69" s="25" t="str">
        <f>VLOOKUP(D69,Sheet2!$A$1:$E$205,4,FALSE)</f>
        <v>SUNY</v>
      </c>
      <c r="F69" s="25">
        <v>0</v>
      </c>
      <c r="G69" s="25">
        <v>0</v>
      </c>
      <c r="H69" s="25">
        <v>0</v>
      </c>
      <c r="I69" s="25">
        <v>0</v>
      </c>
      <c r="J69" s="25">
        <v>0</v>
      </c>
      <c r="K69" s="25">
        <v>85.325000000000003</v>
      </c>
      <c r="L69" s="25">
        <v>87.05</v>
      </c>
      <c r="M69" s="25">
        <v>70.775000000000006</v>
      </c>
      <c r="N69" s="25">
        <v>69.224999999999994</v>
      </c>
      <c r="O69" s="25">
        <v>35.725000000000001</v>
      </c>
      <c r="P69" s="25">
        <v>38</v>
      </c>
      <c r="Q69" s="25">
        <v>0</v>
      </c>
      <c r="R69" s="25">
        <v>0</v>
      </c>
      <c r="S69" s="25">
        <v>0</v>
      </c>
      <c r="T69" s="26">
        <f t="shared" si="5"/>
        <v>386.1</v>
      </c>
      <c r="U69" s="25">
        <v>0</v>
      </c>
      <c r="V69" s="25">
        <v>0</v>
      </c>
      <c r="W69" s="25">
        <v>0</v>
      </c>
      <c r="X69" s="25">
        <v>0</v>
      </c>
      <c r="Y69" s="25">
        <v>0</v>
      </c>
      <c r="Z69" s="25">
        <v>0.92500000000000004</v>
      </c>
      <c r="AA69" s="25">
        <v>2.85</v>
      </c>
      <c r="AB69" s="25">
        <v>0</v>
      </c>
      <c r="AC69" s="25">
        <v>0</v>
      </c>
      <c r="AD69" s="25">
        <v>1</v>
      </c>
      <c r="AE69" s="25">
        <v>0</v>
      </c>
      <c r="AF69" s="25">
        <v>0</v>
      </c>
      <c r="AG69" s="25">
        <v>0</v>
      </c>
      <c r="AH69" s="25">
        <v>0</v>
      </c>
      <c r="AI69" s="25">
        <f t="shared" si="6"/>
        <v>4.7750000000000004</v>
      </c>
      <c r="AJ69" s="25">
        <v>0</v>
      </c>
      <c r="AK69" s="25">
        <v>0</v>
      </c>
      <c r="AL69" s="25">
        <v>0</v>
      </c>
      <c r="AM69" s="25">
        <v>0</v>
      </c>
      <c r="AN69" s="25">
        <v>0</v>
      </c>
      <c r="AO69" s="25">
        <v>15.55</v>
      </c>
      <c r="AP69" s="25">
        <v>12.65</v>
      </c>
      <c r="AQ69" s="25">
        <v>10.675000000000001</v>
      </c>
      <c r="AR69" s="25">
        <v>6.8250000000000002</v>
      </c>
      <c r="AS69" s="1">
        <v>6</v>
      </c>
      <c r="AT69" s="1">
        <v>1</v>
      </c>
      <c r="AU69" s="1">
        <v>0</v>
      </c>
      <c r="AV69" s="1">
        <v>0</v>
      </c>
      <c r="AW69" s="1">
        <v>0</v>
      </c>
      <c r="AX69" s="3">
        <f t="shared" si="7"/>
        <v>52.7</v>
      </c>
      <c r="AY69" s="1">
        <v>0</v>
      </c>
      <c r="AZ69" s="1">
        <v>0</v>
      </c>
      <c r="BA69" s="1">
        <v>0</v>
      </c>
      <c r="BB69" s="1">
        <v>0</v>
      </c>
      <c r="BC69" s="1">
        <v>0</v>
      </c>
      <c r="BD69" s="1">
        <v>0</v>
      </c>
      <c r="BE69" s="1">
        <v>0</v>
      </c>
      <c r="BF69" s="1">
        <v>0</v>
      </c>
      <c r="BG69" s="1">
        <v>0</v>
      </c>
      <c r="BH69" s="1">
        <v>0</v>
      </c>
      <c r="BI69" s="1">
        <v>0</v>
      </c>
      <c r="BJ69" s="1">
        <v>0</v>
      </c>
      <c r="BK69" s="1">
        <v>0</v>
      </c>
      <c r="BL69" s="1">
        <v>0</v>
      </c>
      <c r="BM69" s="3">
        <f t="shared" si="8"/>
        <v>0</v>
      </c>
      <c r="BN69" s="1">
        <v>0</v>
      </c>
      <c r="BO69" s="1">
        <v>0</v>
      </c>
      <c r="BP69" s="1">
        <v>0</v>
      </c>
      <c r="BQ69" s="1">
        <v>0</v>
      </c>
      <c r="BR69" s="1">
        <v>0</v>
      </c>
      <c r="BS69" s="1">
        <v>0</v>
      </c>
      <c r="BT69" s="1">
        <v>0</v>
      </c>
      <c r="BU69" s="1">
        <v>0</v>
      </c>
      <c r="BV69" s="1">
        <v>0</v>
      </c>
      <c r="BW69" s="1">
        <v>0</v>
      </c>
      <c r="BX69" s="1">
        <v>0</v>
      </c>
      <c r="BY69" s="1">
        <v>0</v>
      </c>
      <c r="BZ69" s="1">
        <v>0</v>
      </c>
      <c r="CA69" s="1">
        <v>0</v>
      </c>
      <c r="CB69" s="6">
        <f t="shared" si="9"/>
        <v>0</v>
      </c>
      <c r="CC69"/>
    </row>
    <row r="70" spans="1:81" x14ac:dyDescent="0.25">
      <c r="A70" s="1" t="s">
        <v>208</v>
      </c>
      <c r="B70" s="25">
        <f>VLOOKUP(Table1[[#This Row],[SchoolDBN]],Sheet2!$A$1:$E$205,2,FALSE)</f>
        <v>331300860937</v>
      </c>
      <c r="C70" s="25" t="str">
        <f>VLOOKUP(Table1[[#This Row],[SchoolDBN]],Sheet2!$A$1:$E$205,5,FALSE)</f>
        <v>K</v>
      </c>
      <c r="D70" s="1" t="s">
        <v>209</v>
      </c>
      <c r="E70" s="25" t="str">
        <f>VLOOKUP(D70,Sheet2!$A$1:$E$205,4,FALSE)</f>
        <v>SUNY</v>
      </c>
      <c r="F70" s="25">
        <v>0</v>
      </c>
      <c r="G70" s="25">
        <v>0</v>
      </c>
      <c r="H70" s="25">
        <v>0</v>
      </c>
      <c r="I70" s="25">
        <v>0</v>
      </c>
      <c r="J70" s="25">
        <v>0</v>
      </c>
      <c r="K70" s="25">
        <v>85.9</v>
      </c>
      <c r="L70" s="25">
        <v>86.2</v>
      </c>
      <c r="M70" s="25">
        <v>76.474999999999994</v>
      </c>
      <c r="N70" s="25">
        <v>68.075000000000003</v>
      </c>
      <c r="O70" s="25">
        <v>32.950000000000003</v>
      </c>
      <c r="P70" s="25">
        <v>32</v>
      </c>
      <c r="Q70" s="25">
        <v>0</v>
      </c>
      <c r="R70" s="25">
        <v>0</v>
      </c>
      <c r="S70" s="25">
        <v>0</v>
      </c>
      <c r="T70" s="26">
        <f t="shared" si="5"/>
        <v>381.6</v>
      </c>
      <c r="U70" s="25">
        <v>0</v>
      </c>
      <c r="V70" s="25">
        <v>0</v>
      </c>
      <c r="W70" s="25">
        <v>0</v>
      </c>
      <c r="X70" s="25">
        <v>0</v>
      </c>
      <c r="Y70" s="25">
        <v>0</v>
      </c>
      <c r="Z70" s="25">
        <v>0</v>
      </c>
      <c r="AA70" s="25">
        <v>4</v>
      </c>
      <c r="AB70" s="25">
        <v>2</v>
      </c>
      <c r="AC70" s="25">
        <v>4</v>
      </c>
      <c r="AD70" s="25">
        <v>3</v>
      </c>
      <c r="AE70" s="25">
        <v>0</v>
      </c>
      <c r="AF70" s="25">
        <v>0</v>
      </c>
      <c r="AG70" s="25">
        <v>0</v>
      </c>
      <c r="AH70" s="25">
        <v>0</v>
      </c>
      <c r="AI70" s="25">
        <f t="shared" si="6"/>
        <v>13</v>
      </c>
      <c r="AJ70" s="25">
        <v>0</v>
      </c>
      <c r="AK70" s="25">
        <v>0</v>
      </c>
      <c r="AL70" s="25">
        <v>0</v>
      </c>
      <c r="AM70" s="25">
        <v>0</v>
      </c>
      <c r="AN70" s="25">
        <v>0</v>
      </c>
      <c r="AO70" s="25">
        <v>14</v>
      </c>
      <c r="AP70" s="25">
        <v>9</v>
      </c>
      <c r="AQ70" s="25">
        <v>7.125</v>
      </c>
      <c r="AR70" s="25">
        <v>2</v>
      </c>
      <c r="AS70" s="1">
        <v>2</v>
      </c>
      <c r="AT70" s="1">
        <v>0</v>
      </c>
      <c r="AU70" s="1">
        <v>0</v>
      </c>
      <c r="AV70" s="1">
        <v>0</v>
      </c>
      <c r="AW70" s="1">
        <v>0</v>
      </c>
      <c r="AX70" s="3">
        <f t="shared" si="7"/>
        <v>34.125</v>
      </c>
      <c r="AY70" s="1">
        <v>0</v>
      </c>
      <c r="AZ70" s="1">
        <v>0</v>
      </c>
      <c r="BA70" s="1">
        <v>0</v>
      </c>
      <c r="BB70" s="1">
        <v>0</v>
      </c>
      <c r="BC70" s="1">
        <v>0</v>
      </c>
      <c r="BD70" s="1">
        <v>0</v>
      </c>
      <c r="BE70" s="1">
        <v>0</v>
      </c>
      <c r="BF70" s="1">
        <v>0</v>
      </c>
      <c r="BG70" s="1">
        <v>0</v>
      </c>
      <c r="BH70" s="1">
        <v>0</v>
      </c>
      <c r="BI70" s="1">
        <v>0</v>
      </c>
      <c r="BJ70" s="1">
        <v>0</v>
      </c>
      <c r="BK70" s="1">
        <v>0</v>
      </c>
      <c r="BL70" s="1">
        <v>0</v>
      </c>
      <c r="BM70" s="3">
        <f t="shared" si="8"/>
        <v>0</v>
      </c>
      <c r="BN70" s="1">
        <v>0</v>
      </c>
      <c r="BO70" s="1">
        <v>0</v>
      </c>
      <c r="BP70" s="1">
        <v>0</v>
      </c>
      <c r="BQ70" s="1">
        <v>0</v>
      </c>
      <c r="BR70" s="1">
        <v>0</v>
      </c>
      <c r="BS70" s="1">
        <v>0</v>
      </c>
      <c r="BT70" s="1">
        <v>0</v>
      </c>
      <c r="BU70" s="1">
        <v>0</v>
      </c>
      <c r="BV70" s="1">
        <v>0</v>
      </c>
      <c r="BW70" s="1">
        <v>0</v>
      </c>
      <c r="BX70" s="1">
        <v>0</v>
      </c>
      <c r="BY70" s="1">
        <v>0</v>
      </c>
      <c r="BZ70" s="1">
        <v>0</v>
      </c>
      <c r="CA70" s="1">
        <v>0</v>
      </c>
      <c r="CB70" s="6">
        <f t="shared" si="9"/>
        <v>0</v>
      </c>
      <c r="CC70"/>
    </row>
    <row r="71" spans="1:81" x14ac:dyDescent="0.25">
      <c r="A71" s="1" t="s">
        <v>210</v>
      </c>
      <c r="B71" s="25">
        <f>VLOOKUP(Table1[[#This Row],[SchoolDBN]],Sheet2!$A$1:$E$205,2,FALSE)</f>
        <v>332200861076</v>
      </c>
      <c r="C71" s="25" t="str">
        <f>VLOOKUP(Table1[[#This Row],[SchoolDBN]],Sheet2!$A$1:$E$205,5,FALSE)</f>
        <v>K</v>
      </c>
      <c r="D71" s="1" t="s">
        <v>211</v>
      </c>
      <c r="E71" s="25" t="str">
        <f>VLOOKUP(D71,Sheet2!$A$1:$E$205,4,FALSE)</f>
        <v>SUNY</v>
      </c>
      <c r="F71" s="25">
        <v>58.9</v>
      </c>
      <c r="G71" s="25">
        <v>117.35</v>
      </c>
      <c r="H71" s="25">
        <v>60.95</v>
      </c>
      <c r="I71" s="25">
        <v>0</v>
      </c>
      <c r="J71" s="25">
        <v>0</v>
      </c>
      <c r="K71" s="25">
        <v>0</v>
      </c>
      <c r="L71" s="25">
        <v>0</v>
      </c>
      <c r="M71" s="25">
        <v>0</v>
      </c>
      <c r="N71" s="25">
        <v>0</v>
      </c>
      <c r="O71" s="25">
        <v>0</v>
      </c>
      <c r="P71" s="25">
        <v>0</v>
      </c>
      <c r="Q71" s="25">
        <v>0</v>
      </c>
      <c r="R71" s="25">
        <v>0</v>
      </c>
      <c r="S71" s="25">
        <v>0</v>
      </c>
      <c r="T71" s="26">
        <f t="shared" si="5"/>
        <v>237.2</v>
      </c>
      <c r="U71" s="25">
        <v>0.95</v>
      </c>
      <c r="V71" s="25">
        <v>0</v>
      </c>
      <c r="W71" s="25">
        <v>2.7250000000000001</v>
      </c>
      <c r="X71" s="25">
        <v>0</v>
      </c>
      <c r="Y71" s="25">
        <v>0</v>
      </c>
      <c r="Z71" s="25">
        <v>0</v>
      </c>
      <c r="AA71" s="25">
        <v>0</v>
      </c>
      <c r="AB71" s="25">
        <v>0</v>
      </c>
      <c r="AC71" s="25">
        <v>0</v>
      </c>
      <c r="AD71" s="25">
        <v>0</v>
      </c>
      <c r="AE71" s="25">
        <v>0</v>
      </c>
      <c r="AF71" s="25">
        <v>0</v>
      </c>
      <c r="AG71" s="25">
        <v>0</v>
      </c>
      <c r="AH71" s="25">
        <v>0</v>
      </c>
      <c r="AI71" s="25">
        <f t="shared" si="6"/>
        <v>3.6749999999999998</v>
      </c>
      <c r="AJ71" s="25">
        <v>1</v>
      </c>
      <c r="AK71" s="25">
        <v>4.95</v>
      </c>
      <c r="AL71" s="25">
        <v>1</v>
      </c>
      <c r="AM71" s="25">
        <v>0</v>
      </c>
      <c r="AN71" s="25">
        <v>0</v>
      </c>
      <c r="AO71" s="25">
        <v>0</v>
      </c>
      <c r="AP71" s="25">
        <v>0</v>
      </c>
      <c r="AQ71" s="25">
        <v>0</v>
      </c>
      <c r="AR71" s="25">
        <v>0</v>
      </c>
      <c r="AS71" s="1">
        <v>0</v>
      </c>
      <c r="AT71" s="1">
        <v>0</v>
      </c>
      <c r="AU71" s="1">
        <v>0</v>
      </c>
      <c r="AV71" s="1">
        <v>0</v>
      </c>
      <c r="AW71" s="1">
        <v>0</v>
      </c>
      <c r="AX71" s="3">
        <f t="shared" si="7"/>
        <v>6.95</v>
      </c>
      <c r="AY71" s="1">
        <v>0</v>
      </c>
      <c r="AZ71" s="1">
        <v>4</v>
      </c>
      <c r="BA71" s="1">
        <v>6</v>
      </c>
      <c r="BB71" s="1">
        <v>0</v>
      </c>
      <c r="BC71" s="1">
        <v>0</v>
      </c>
      <c r="BD71" s="1">
        <v>0</v>
      </c>
      <c r="BE71" s="1">
        <v>0</v>
      </c>
      <c r="BF71" s="1">
        <v>0</v>
      </c>
      <c r="BG71" s="1">
        <v>0</v>
      </c>
      <c r="BH71" s="1">
        <v>0</v>
      </c>
      <c r="BI71" s="1">
        <v>0</v>
      </c>
      <c r="BJ71" s="1">
        <v>0</v>
      </c>
      <c r="BK71" s="1">
        <v>0</v>
      </c>
      <c r="BL71" s="1">
        <v>0</v>
      </c>
      <c r="BM71" s="3">
        <f t="shared" si="8"/>
        <v>10</v>
      </c>
      <c r="BN71" s="1">
        <v>0</v>
      </c>
      <c r="BO71" s="1">
        <v>0</v>
      </c>
      <c r="BP71" s="1">
        <v>0</v>
      </c>
      <c r="BQ71" s="1">
        <v>0</v>
      </c>
      <c r="BR71" s="1">
        <v>0</v>
      </c>
      <c r="BS71" s="1">
        <v>0</v>
      </c>
      <c r="BT71" s="1">
        <v>0</v>
      </c>
      <c r="BU71" s="1">
        <v>0</v>
      </c>
      <c r="BV71" s="1">
        <v>0</v>
      </c>
      <c r="BW71" s="1">
        <v>0</v>
      </c>
      <c r="BX71" s="1">
        <v>0</v>
      </c>
      <c r="BY71" s="1">
        <v>0</v>
      </c>
      <c r="BZ71" s="1">
        <v>0</v>
      </c>
      <c r="CA71" s="1">
        <v>0</v>
      </c>
      <c r="CB71" s="6">
        <f t="shared" si="9"/>
        <v>0</v>
      </c>
      <c r="CC71"/>
    </row>
    <row r="72" spans="1:81" x14ac:dyDescent="0.25">
      <c r="A72" s="1" t="s">
        <v>212</v>
      </c>
      <c r="B72" s="25">
        <f>VLOOKUP(Table1[[#This Row],[SchoolDBN]],Sheet2!$A$1:$E$205,2,FALSE)</f>
        <v>331600860971</v>
      </c>
      <c r="C72" s="25" t="str">
        <f>VLOOKUP(Table1[[#This Row],[SchoolDBN]],Sheet2!$A$1:$E$205,5,FALSE)</f>
        <v>K</v>
      </c>
      <c r="D72" s="1" t="s">
        <v>213</v>
      </c>
      <c r="E72" s="25" t="str">
        <f>VLOOKUP(D72,Sheet2!$A$1:$E$205,4,FALSE)</f>
        <v>DOE</v>
      </c>
      <c r="F72" s="25">
        <v>79.927999999999997</v>
      </c>
      <c r="G72" s="25">
        <v>81</v>
      </c>
      <c r="H72" s="25">
        <v>79.927999999999997</v>
      </c>
      <c r="I72" s="25">
        <v>75.831000000000003</v>
      </c>
      <c r="J72" s="25">
        <v>76.123000000000005</v>
      </c>
      <c r="K72" s="25">
        <v>69.489000000000004</v>
      </c>
      <c r="L72" s="25">
        <v>53.951999999999998</v>
      </c>
      <c r="M72" s="25">
        <v>47</v>
      </c>
      <c r="N72" s="25">
        <v>49.975999999999999</v>
      </c>
      <c r="O72" s="25">
        <v>0</v>
      </c>
      <c r="P72" s="25">
        <v>0</v>
      </c>
      <c r="Q72" s="25">
        <v>0</v>
      </c>
      <c r="R72" s="25">
        <v>0</v>
      </c>
      <c r="S72" s="25">
        <v>0</v>
      </c>
      <c r="T72" s="26">
        <f t="shared" si="5"/>
        <v>613.22699999999998</v>
      </c>
      <c r="U72" s="25">
        <v>2</v>
      </c>
      <c r="V72" s="25">
        <v>1</v>
      </c>
      <c r="W72" s="25">
        <v>5</v>
      </c>
      <c r="X72" s="25">
        <v>2</v>
      </c>
      <c r="Y72" s="25">
        <v>3</v>
      </c>
      <c r="Z72" s="25">
        <v>5.024</v>
      </c>
      <c r="AA72" s="25">
        <v>1</v>
      </c>
      <c r="AB72" s="25">
        <v>2</v>
      </c>
      <c r="AC72" s="25">
        <v>1</v>
      </c>
      <c r="AD72" s="25">
        <v>0</v>
      </c>
      <c r="AE72" s="25">
        <v>0</v>
      </c>
      <c r="AF72" s="25">
        <v>0</v>
      </c>
      <c r="AG72" s="25">
        <v>0</v>
      </c>
      <c r="AH72" s="25">
        <v>0</v>
      </c>
      <c r="AI72" s="25">
        <f t="shared" si="6"/>
        <v>22.024000000000001</v>
      </c>
      <c r="AJ72" s="25">
        <v>0</v>
      </c>
      <c r="AK72" s="25">
        <v>1</v>
      </c>
      <c r="AL72" s="25">
        <v>2</v>
      </c>
      <c r="AM72" s="25">
        <v>5.976</v>
      </c>
      <c r="AN72" s="25">
        <v>4</v>
      </c>
      <c r="AO72" s="25">
        <v>10.951000000000001</v>
      </c>
      <c r="AP72" s="25">
        <v>2</v>
      </c>
      <c r="AQ72" s="25">
        <v>2</v>
      </c>
      <c r="AR72" s="25">
        <v>1</v>
      </c>
      <c r="AS72" s="1">
        <v>0</v>
      </c>
      <c r="AT72" s="1">
        <v>0</v>
      </c>
      <c r="AU72" s="1">
        <v>0</v>
      </c>
      <c r="AV72" s="1">
        <v>0</v>
      </c>
      <c r="AW72" s="1">
        <v>0</v>
      </c>
      <c r="AX72" s="3">
        <f t="shared" si="7"/>
        <v>28.927</v>
      </c>
      <c r="AY72" s="1">
        <v>3</v>
      </c>
      <c r="AZ72" s="1">
        <v>9</v>
      </c>
      <c r="BA72" s="1">
        <v>7</v>
      </c>
      <c r="BB72" s="1">
        <v>1</v>
      </c>
      <c r="BC72" s="1">
        <v>7</v>
      </c>
      <c r="BD72" s="1">
        <v>0</v>
      </c>
      <c r="BE72" s="1">
        <v>2.976</v>
      </c>
      <c r="BF72" s="1">
        <v>5</v>
      </c>
      <c r="BG72" s="1">
        <v>3</v>
      </c>
      <c r="BH72" s="1">
        <v>0</v>
      </c>
      <c r="BI72" s="1">
        <v>0</v>
      </c>
      <c r="BJ72" s="1">
        <v>0</v>
      </c>
      <c r="BK72" s="1">
        <v>0</v>
      </c>
      <c r="BL72" s="1">
        <v>0</v>
      </c>
      <c r="BM72" s="3">
        <f t="shared" si="8"/>
        <v>37.975999999999999</v>
      </c>
      <c r="BN72" s="1">
        <v>0</v>
      </c>
      <c r="BO72" s="1">
        <v>0</v>
      </c>
      <c r="BP72" s="1">
        <v>0</v>
      </c>
      <c r="BQ72" s="1">
        <v>0</v>
      </c>
      <c r="BR72" s="1">
        <v>0</v>
      </c>
      <c r="BS72" s="1">
        <v>0</v>
      </c>
      <c r="BT72" s="1">
        <v>0</v>
      </c>
      <c r="BU72" s="1">
        <v>0</v>
      </c>
      <c r="BV72" s="1">
        <v>0</v>
      </c>
      <c r="BW72" s="1">
        <v>0</v>
      </c>
      <c r="BX72" s="1">
        <v>0</v>
      </c>
      <c r="BY72" s="1">
        <v>0</v>
      </c>
      <c r="BZ72" s="1">
        <v>0</v>
      </c>
      <c r="CA72" s="1">
        <v>0</v>
      </c>
      <c r="CB72" s="6">
        <f t="shared" si="9"/>
        <v>0</v>
      </c>
      <c r="CC72"/>
    </row>
    <row r="73" spans="1:81" x14ac:dyDescent="0.25">
      <c r="A73" s="1" t="s">
        <v>214</v>
      </c>
      <c r="B73" s="25">
        <f>VLOOKUP(Table1[[#This Row],[SchoolDBN]],Sheet2!$A$1:$E$205,2,FALSE)</f>
        <v>333200861045</v>
      </c>
      <c r="C73" s="25" t="str">
        <f>VLOOKUP(Table1[[#This Row],[SchoolDBN]],Sheet2!$A$1:$E$205,5,FALSE)</f>
        <v>K</v>
      </c>
      <c r="D73" s="1" t="s">
        <v>215</v>
      </c>
      <c r="E73" s="25" t="str">
        <f>VLOOKUP(D73,Sheet2!$A$1:$E$205,4,FALSE)</f>
        <v>SUNY</v>
      </c>
      <c r="F73" s="25">
        <v>53.926000000000002</v>
      </c>
      <c r="G73" s="25">
        <v>93.17</v>
      </c>
      <c r="H73" s="25">
        <v>94.024000000000001</v>
      </c>
      <c r="I73" s="25">
        <v>0</v>
      </c>
      <c r="J73" s="25">
        <v>0</v>
      </c>
      <c r="K73" s="25">
        <v>0</v>
      </c>
      <c r="L73" s="25">
        <v>0</v>
      </c>
      <c r="M73" s="25">
        <v>0</v>
      </c>
      <c r="N73" s="25">
        <v>0</v>
      </c>
      <c r="O73" s="25">
        <v>0</v>
      </c>
      <c r="P73" s="25">
        <v>0</v>
      </c>
      <c r="Q73" s="25">
        <v>0</v>
      </c>
      <c r="R73" s="25">
        <v>0</v>
      </c>
      <c r="S73" s="25">
        <v>0</v>
      </c>
      <c r="T73" s="26">
        <f t="shared" si="5"/>
        <v>241.12</v>
      </c>
      <c r="U73" s="25">
        <v>3</v>
      </c>
      <c r="V73" s="25">
        <v>5</v>
      </c>
      <c r="W73" s="25">
        <v>8</v>
      </c>
      <c r="X73" s="25">
        <v>0</v>
      </c>
      <c r="Y73" s="25">
        <v>0</v>
      </c>
      <c r="Z73" s="25">
        <v>0</v>
      </c>
      <c r="AA73" s="25">
        <v>0</v>
      </c>
      <c r="AB73" s="25">
        <v>0</v>
      </c>
      <c r="AC73" s="25">
        <v>0</v>
      </c>
      <c r="AD73" s="25">
        <v>0</v>
      </c>
      <c r="AE73" s="25">
        <v>0</v>
      </c>
      <c r="AF73" s="25">
        <v>0</v>
      </c>
      <c r="AG73" s="25">
        <v>0</v>
      </c>
      <c r="AH73" s="25">
        <v>0</v>
      </c>
      <c r="AI73" s="25">
        <f t="shared" si="6"/>
        <v>16</v>
      </c>
      <c r="AJ73" s="25">
        <v>0</v>
      </c>
      <c r="AK73" s="25">
        <v>0</v>
      </c>
      <c r="AL73" s="25">
        <v>0</v>
      </c>
      <c r="AM73" s="25">
        <v>0</v>
      </c>
      <c r="AN73" s="25">
        <v>0</v>
      </c>
      <c r="AO73" s="25">
        <v>0</v>
      </c>
      <c r="AP73" s="25">
        <v>0</v>
      </c>
      <c r="AQ73" s="25">
        <v>0</v>
      </c>
      <c r="AR73" s="25">
        <v>0</v>
      </c>
      <c r="AS73" s="1">
        <v>0</v>
      </c>
      <c r="AT73" s="1">
        <v>0</v>
      </c>
      <c r="AU73" s="1">
        <v>0</v>
      </c>
      <c r="AV73" s="1">
        <v>0</v>
      </c>
      <c r="AW73" s="1">
        <v>0</v>
      </c>
      <c r="AX73" s="3">
        <f t="shared" si="7"/>
        <v>0</v>
      </c>
      <c r="AY73" s="1">
        <v>2</v>
      </c>
      <c r="AZ73" s="1">
        <v>7</v>
      </c>
      <c r="BA73" s="1">
        <v>9</v>
      </c>
      <c r="BB73" s="1">
        <v>0</v>
      </c>
      <c r="BC73" s="1">
        <v>0</v>
      </c>
      <c r="BD73" s="1">
        <v>0</v>
      </c>
      <c r="BE73" s="1">
        <v>0</v>
      </c>
      <c r="BF73" s="1">
        <v>0</v>
      </c>
      <c r="BG73" s="1">
        <v>0</v>
      </c>
      <c r="BH73" s="1">
        <v>0</v>
      </c>
      <c r="BI73" s="1">
        <v>0</v>
      </c>
      <c r="BJ73" s="1">
        <v>0</v>
      </c>
      <c r="BK73" s="1">
        <v>0</v>
      </c>
      <c r="BL73" s="1">
        <v>0</v>
      </c>
      <c r="BM73" s="3">
        <f t="shared" si="8"/>
        <v>18</v>
      </c>
      <c r="BN73" s="1">
        <v>0</v>
      </c>
      <c r="BO73" s="1">
        <v>0</v>
      </c>
      <c r="BP73" s="1">
        <v>0</v>
      </c>
      <c r="BQ73" s="1">
        <v>0</v>
      </c>
      <c r="BR73" s="1">
        <v>0</v>
      </c>
      <c r="BS73" s="1">
        <v>0</v>
      </c>
      <c r="BT73" s="1">
        <v>0</v>
      </c>
      <c r="BU73" s="1">
        <v>0</v>
      </c>
      <c r="BV73" s="1">
        <v>0</v>
      </c>
      <c r="BW73" s="1">
        <v>0</v>
      </c>
      <c r="BX73" s="1">
        <v>0</v>
      </c>
      <c r="BY73" s="1">
        <v>0</v>
      </c>
      <c r="BZ73" s="1">
        <v>0</v>
      </c>
      <c r="CA73" s="1">
        <v>0</v>
      </c>
      <c r="CB73" s="6">
        <f t="shared" si="9"/>
        <v>0</v>
      </c>
      <c r="CC73"/>
    </row>
    <row r="74" spans="1:81" x14ac:dyDescent="0.25">
      <c r="A74" s="1" t="s">
        <v>216</v>
      </c>
      <c r="B74" s="25">
        <f>VLOOKUP(Table1[[#This Row],[SchoolDBN]],Sheet2!$A$1:$E$205,2,FALSE)</f>
        <v>331900860973</v>
      </c>
      <c r="C74" s="25" t="str">
        <f>VLOOKUP(Table1[[#This Row],[SchoolDBN]],Sheet2!$A$1:$E$205,5,FALSE)</f>
        <v>K</v>
      </c>
      <c r="D74" s="1" t="s">
        <v>217</v>
      </c>
      <c r="E74" s="25" t="str">
        <f>VLOOKUP(D74,Sheet2!$A$1:$E$205,4,FALSE)</f>
        <v>DOE</v>
      </c>
      <c r="F74" s="25">
        <v>28.146000000000001</v>
      </c>
      <c r="G74" s="25">
        <v>33.292000000000002</v>
      </c>
      <c r="H74" s="25">
        <v>36.365000000000002</v>
      </c>
      <c r="I74" s="25">
        <v>40.292000000000002</v>
      </c>
      <c r="J74" s="25">
        <v>53.146000000000001</v>
      </c>
      <c r="K74" s="25">
        <v>33.073</v>
      </c>
      <c r="L74" s="25">
        <v>0</v>
      </c>
      <c r="M74" s="25">
        <v>0</v>
      </c>
      <c r="N74" s="25">
        <v>0</v>
      </c>
      <c r="O74" s="25">
        <v>0</v>
      </c>
      <c r="P74" s="25">
        <v>0</v>
      </c>
      <c r="Q74" s="25">
        <v>0</v>
      </c>
      <c r="R74" s="25">
        <v>0</v>
      </c>
      <c r="S74" s="25">
        <v>0</v>
      </c>
      <c r="T74" s="26">
        <f t="shared" si="5"/>
        <v>224.31399999999999</v>
      </c>
      <c r="U74" s="25">
        <v>0.97599999999999998</v>
      </c>
      <c r="V74" s="25">
        <v>1.952</v>
      </c>
      <c r="W74" s="25">
        <v>0.97599999999999998</v>
      </c>
      <c r="X74" s="25">
        <v>0.97599999999999998</v>
      </c>
      <c r="Y74" s="25">
        <v>0.97599999999999998</v>
      </c>
      <c r="Z74" s="25">
        <v>1.952</v>
      </c>
      <c r="AA74" s="25">
        <v>0</v>
      </c>
      <c r="AB74" s="25">
        <v>0</v>
      </c>
      <c r="AC74" s="25">
        <v>0</v>
      </c>
      <c r="AD74" s="25">
        <v>0</v>
      </c>
      <c r="AE74" s="25">
        <v>0</v>
      </c>
      <c r="AF74" s="25">
        <v>0</v>
      </c>
      <c r="AG74" s="25">
        <v>0</v>
      </c>
      <c r="AH74" s="25">
        <v>0</v>
      </c>
      <c r="AI74" s="25">
        <f t="shared" si="6"/>
        <v>7.8079999999999998</v>
      </c>
      <c r="AJ74" s="25">
        <v>0</v>
      </c>
      <c r="AK74" s="25">
        <v>0</v>
      </c>
      <c r="AL74" s="25">
        <v>0.97599999999999998</v>
      </c>
      <c r="AM74" s="25">
        <v>0</v>
      </c>
      <c r="AN74" s="25">
        <v>1.952</v>
      </c>
      <c r="AO74" s="25">
        <v>1.952</v>
      </c>
      <c r="AP74" s="25">
        <v>0</v>
      </c>
      <c r="AQ74" s="25">
        <v>0</v>
      </c>
      <c r="AR74" s="25">
        <v>0</v>
      </c>
      <c r="AS74" s="1">
        <v>0</v>
      </c>
      <c r="AT74" s="1">
        <v>0</v>
      </c>
      <c r="AU74" s="1">
        <v>0</v>
      </c>
      <c r="AV74" s="1">
        <v>0</v>
      </c>
      <c r="AW74" s="1">
        <v>0</v>
      </c>
      <c r="AX74" s="3">
        <f t="shared" si="7"/>
        <v>4.88</v>
      </c>
      <c r="AY74" s="1">
        <v>2.9279999999999999</v>
      </c>
      <c r="AZ74" s="1">
        <v>0.97599999999999998</v>
      </c>
      <c r="BA74" s="1">
        <v>2.952</v>
      </c>
      <c r="BB74" s="1">
        <v>4.88</v>
      </c>
      <c r="BC74" s="1">
        <v>3.9039999999999999</v>
      </c>
      <c r="BD74" s="1">
        <v>3.9039999999999999</v>
      </c>
      <c r="BE74" s="1">
        <v>0</v>
      </c>
      <c r="BF74" s="1">
        <v>0</v>
      </c>
      <c r="BG74" s="1">
        <v>0</v>
      </c>
      <c r="BH74" s="1">
        <v>0</v>
      </c>
      <c r="BI74" s="1">
        <v>0</v>
      </c>
      <c r="BJ74" s="1">
        <v>0</v>
      </c>
      <c r="BK74" s="1">
        <v>0</v>
      </c>
      <c r="BL74" s="1">
        <v>0</v>
      </c>
      <c r="BM74" s="3">
        <f t="shared" si="8"/>
        <v>19.544</v>
      </c>
      <c r="BN74" s="1">
        <v>0</v>
      </c>
      <c r="BO74" s="1">
        <v>0</v>
      </c>
      <c r="BP74" s="1">
        <v>0</v>
      </c>
      <c r="BQ74" s="1">
        <v>0</v>
      </c>
      <c r="BR74" s="1">
        <v>0</v>
      </c>
      <c r="BS74" s="1">
        <v>0</v>
      </c>
      <c r="BT74" s="1">
        <v>0</v>
      </c>
      <c r="BU74" s="1">
        <v>0</v>
      </c>
      <c r="BV74" s="1">
        <v>0</v>
      </c>
      <c r="BW74" s="1">
        <v>0</v>
      </c>
      <c r="BX74" s="1">
        <v>0</v>
      </c>
      <c r="BY74" s="1">
        <v>0</v>
      </c>
      <c r="BZ74" s="1">
        <v>0</v>
      </c>
      <c r="CA74" s="1">
        <v>0</v>
      </c>
      <c r="CB74" s="6">
        <f t="shared" si="9"/>
        <v>0</v>
      </c>
      <c r="CC74"/>
    </row>
    <row r="75" spans="1:81" x14ac:dyDescent="0.25">
      <c r="A75" s="1" t="s">
        <v>218</v>
      </c>
      <c r="B75" s="25">
        <f>VLOOKUP(Table1[[#This Row],[SchoolDBN]],Sheet2!$A$1:$E$205,2,FALSE)</f>
        <v>331900861072</v>
      </c>
      <c r="C75" s="25" t="str">
        <f>VLOOKUP(Table1[[#This Row],[SchoolDBN]],Sheet2!$A$1:$E$205,5,FALSE)</f>
        <v>K</v>
      </c>
      <c r="D75" s="1" t="s">
        <v>219</v>
      </c>
      <c r="E75" s="25" t="str">
        <f>VLOOKUP(D75,Sheet2!$A$1:$E$205,4,FALSE)</f>
        <v>SUNY</v>
      </c>
      <c r="F75" s="25">
        <v>57.95</v>
      </c>
      <c r="G75" s="25">
        <v>97.05</v>
      </c>
      <c r="H75" s="25">
        <v>93.95</v>
      </c>
      <c r="I75" s="25">
        <v>0</v>
      </c>
      <c r="J75" s="25">
        <v>0</v>
      </c>
      <c r="K75" s="25">
        <v>0</v>
      </c>
      <c r="L75" s="25">
        <v>0</v>
      </c>
      <c r="M75" s="25">
        <v>0</v>
      </c>
      <c r="N75" s="25">
        <v>0</v>
      </c>
      <c r="O75" s="25">
        <v>0</v>
      </c>
      <c r="P75" s="25">
        <v>0</v>
      </c>
      <c r="Q75" s="25">
        <v>0</v>
      </c>
      <c r="R75" s="25">
        <v>0</v>
      </c>
      <c r="S75" s="25">
        <v>0</v>
      </c>
      <c r="T75" s="26">
        <f t="shared" si="5"/>
        <v>248.95</v>
      </c>
      <c r="U75" s="25">
        <v>3</v>
      </c>
      <c r="V75" s="25">
        <v>4</v>
      </c>
      <c r="W75" s="25">
        <v>2</v>
      </c>
      <c r="X75" s="25">
        <v>0</v>
      </c>
      <c r="Y75" s="25">
        <v>0</v>
      </c>
      <c r="Z75" s="25">
        <v>0</v>
      </c>
      <c r="AA75" s="25">
        <v>0</v>
      </c>
      <c r="AB75" s="25">
        <v>0</v>
      </c>
      <c r="AC75" s="25">
        <v>0</v>
      </c>
      <c r="AD75" s="25">
        <v>0</v>
      </c>
      <c r="AE75" s="25">
        <v>0</v>
      </c>
      <c r="AF75" s="25">
        <v>0</v>
      </c>
      <c r="AG75" s="25">
        <v>0</v>
      </c>
      <c r="AH75" s="25">
        <v>0</v>
      </c>
      <c r="AI75" s="25">
        <f t="shared" si="6"/>
        <v>9</v>
      </c>
      <c r="AJ75" s="25">
        <v>0</v>
      </c>
      <c r="AK75" s="25">
        <v>1</v>
      </c>
      <c r="AL75" s="25">
        <v>0</v>
      </c>
      <c r="AM75" s="25">
        <v>0</v>
      </c>
      <c r="AN75" s="25">
        <v>0</v>
      </c>
      <c r="AO75" s="25">
        <v>0</v>
      </c>
      <c r="AP75" s="25">
        <v>0</v>
      </c>
      <c r="AQ75" s="25">
        <v>0</v>
      </c>
      <c r="AR75" s="25">
        <v>0</v>
      </c>
      <c r="AS75" s="1">
        <v>0</v>
      </c>
      <c r="AT75" s="1">
        <v>0</v>
      </c>
      <c r="AU75" s="1">
        <v>0</v>
      </c>
      <c r="AV75" s="1">
        <v>0</v>
      </c>
      <c r="AW75" s="1">
        <v>0</v>
      </c>
      <c r="AX75" s="3">
        <f t="shared" si="7"/>
        <v>1</v>
      </c>
      <c r="AY75" s="1">
        <v>4</v>
      </c>
      <c r="AZ75" s="1">
        <v>3</v>
      </c>
      <c r="BA75" s="1">
        <v>6</v>
      </c>
      <c r="BB75" s="1">
        <v>0</v>
      </c>
      <c r="BC75" s="1">
        <v>0</v>
      </c>
      <c r="BD75" s="1">
        <v>0</v>
      </c>
      <c r="BE75" s="1">
        <v>0</v>
      </c>
      <c r="BF75" s="1">
        <v>0</v>
      </c>
      <c r="BG75" s="1">
        <v>0</v>
      </c>
      <c r="BH75" s="1">
        <v>0</v>
      </c>
      <c r="BI75" s="1">
        <v>0</v>
      </c>
      <c r="BJ75" s="1">
        <v>0</v>
      </c>
      <c r="BK75" s="1">
        <v>0</v>
      </c>
      <c r="BL75" s="1">
        <v>0</v>
      </c>
      <c r="BM75" s="3">
        <f t="shared" si="8"/>
        <v>13</v>
      </c>
      <c r="BN75" s="1">
        <v>0</v>
      </c>
      <c r="BO75" s="1">
        <v>0</v>
      </c>
      <c r="BP75" s="1">
        <v>0</v>
      </c>
      <c r="BQ75" s="1">
        <v>0</v>
      </c>
      <c r="BR75" s="1">
        <v>0</v>
      </c>
      <c r="BS75" s="1">
        <v>0</v>
      </c>
      <c r="BT75" s="1">
        <v>0</v>
      </c>
      <c r="BU75" s="1">
        <v>0</v>
      </c>
      <c r="BV75" s="1">
        <v>0</v>
      </c>
      <c r="BW75" s="1">
        <v>0</v>
      </c>
      <c r="BX75" s="1">
        <v>0</v>
      </c>
      <c r="BY75" s="1">
        <v>0</v>
      </c>
      <c r="BZ75" s="1">
        <v>0</v>
      </c>
      <c r="CA75" s="1">
        <v>0</v>
      </c>
      <c r="CB75" s="6">
        <f t="shared" si="9"/>
        <v>0</v>
      </c>
      <c r="CC75"/>
    </row>
    <row r="76" spans="1:81" x14ac:dyDescent="0.25">
      <c r="A76" s="1" t="s">
        <v>220</v>
      </c>
      <c r="B76" s="25">
        <f>VLOOKUP(Table1[[#This Row],[SchoolDBN]],Sheet2!$A$1:$E$205,2,FALSE)</f>
        <v>331300861066</v>
      </c>
      <c r="C76" s="25" t="str">
        <f>VLOOKUP(Table1[[#This Row],[SchoolDBN]],Sheet2!$A$1:$E$205,5,FALSE)</f>
        <v>K</v>
      </c>
      <c r="D76" s="1" t="s">
        <v>221</v>
      </c>
      <c r="E76" s="25" t="str">
        <f>VLOOKUP(D76,Sheet2!$A$1:$E$205,4,FALSE)</f>
        <v>SED</v>
      </c>
      <c r="F76" s="25">
        <v>52</v>
      </c>
      <c r="G76" s="25">
        <v>53</v>
      </c>
      <c r="H76" s="25">
        <v>50</v>
      </c>
      <c r="I76" s="25">
        <v>0</v>
      </c>
      <c r="J76" s="25">
        <v>0</v>
      </c>
      <c r="K76" s="25">
        <v>0</v>
      </c>
      <c r="L76" s="25">
        <v>0</v>
      </c>
      <c r="M76" s="25">
        <v>0</v>
      </c>
      <c r="N76" s="25">
        <v>0</v>
      </c>
      <c r="O76" s="25">
        <v>0</v>
      </c>
      <c r="P76" s="25">
        <v>0</v>
      </c>
      <c r="Q76" s="25">
        <v>0</v>
      </c>
      <c r="R76" s="25">
        <v>0</v>
      </c>
      <c r="S76" s="25">
        <v>0</v>
      </c>
      <c r="T76" s="26">
        <f t="shared" si="5"/>
        <v>155</v>
      </c>
      <c r="U76" s="25">
        <v>2</v>
      </c>
      <c r="V76" s="25">
        <v>2</v>
      </c>
      <c r="W76" s="25">
        <v>2</v>
      </c>
      <c r="X76" s="25">
        <v>0</v>
      </c>
      <c r="Y76" s="25">
        <v>0</v>
      </c>
      <c r="Z76" s="25">
        <v>0</v>
      </c>
      <c r="AA76" s="25">
        <v>0</v>
      </c>
      <c r="AB76" s="25">
        <v>0</v>
      </c>
      <c r="AC76" s="25">
        <v>0</v>
      </c>
      <c r="AD76" s="25">
        <v>0</v>
      </c>
      <c r="AE76" s="25">
        <v>0</v>
      </c>
      <c r="AF76" s="25">
        <v>0</v>
      </c>
      <c r="AG76" s="25">
        <v>0</v>
      </c>
      <c r="AH76" s="25">
        <v>0</v>
      </c>
      <c r="AI76" s="25">
        <f t="shared" si="6"/>
        <v>6</v>
      </c>
      <c r="AJ76" s="25">
        <v>0</v>
      </c>
      <c r="AK76" s="25">
        <v>0</v>
      </c>
      <c r="AL76" s="25">
        <v>0</v>
      </c>
      <c r="AM76" s="25">
        <v>0</v>
      </c>
      <c r="AN76" s="25">
        <v>0</v>
      </c>
      <c r="AO76" s="25">
        <v>0</v>
      </c>
      <c r="AP76" s="25">
        <v>0</v>
      </c>
      <c r="AQ76" s="25">
        <v>0</v>
      </c>
      <c r="AR76" s="25">
        <v>0</v>
      </c>
      <c r="AS76" s="1">
        <v>0</v>
      </c>
      <c r="AT76" s="1">
        <v>0</v>
      </c>
      <c r="AU76" s="1">
        <v>0</v>
      </c>
      <c r="AV76" s="1">
        <v>0</v>
      </c>
      <c r="AW76" s="1">
        <v>0</v>
      </c>
      <c r="AX76" s="3">
        <f t="shared" si="7"/>
        <v>0</v>
      </c>
      <c r="AY76" s="1">
        <v>2</v>
      </c>
      <c r="AZ76" s="1">
        <v>2</v>
      </c>
      <c r="BA76" s="1">
        <v>4</v>
      </c>
      <c r="BB76" s="1">
        <v>0</v>
      </c>
      <c r="BC76" s="1">
        <v>0</v>
      </c>
      <c r="BD76" s="1">
        <v>0</v>
      </c>
      <c r="BE76" s="1">
        <v>0</v>
      </c>
      <c r="BF76" s="1">
        <v>0</v>
      </c>
      <c r="BG76" s="1">
        <v>0</v>
      </c>
      <c r="BH76" s="1">
        <v>0</v>
      </c>
      <c r="BI76" s="1">
        <v>0</v>
      </c>
      <c r="BJ76" s="1">
        <v>0</v>
      </c>
      <c r="BK76" s="1">
        <v>0</v>
      </c>
      <c r="BL76" s="1">
        <v>0</v>
      </c>
      <c r="BM76" s="3">
        <f t="shared" si="8"/>
        <v>8</v>
      </c>
      <c r="BN76" s="1">
        <v>0</v>
      </c>
      <c r="BO76" s="1">
        <v>0</v>
      </c>
      <c r="BP76" s="1">
        <v>0</v>
      </c>
      <c r="BQ76" s="1">
        <v>0</v>
      </c>
      <c r="BR76" s="1">
        <v>0</v>
      </c>
      <c r="BS76" s="1">
        <v>0</v>
      </c>
      <c r="BT76" s="1">
        <v>0</v>
      </c>
      <c r="BU76" s="1">
        <v>0</v>
      </c>
      <c r="BV76" s="1">
        <v>0</v>
      </c>
      <c r="BW76" s="1">
        <v>0</v>
      </c>
      <c r="BX76" s="1">
        <v>0</v>
      </c>
      <c r="BY76" s="1">
        <v>0</v>
      </c>
      <c r="BZ76" s="1">
        <v>0</v>
      </c>
      <c r="CA76" s="1">
        <v>0</v>
      </c>
      <c r="CB76" s="6">
        <f t="shared" si="9"/>
        <v>0</v>
      </c>
      <c r="CC76"/>
    </row>
    <row r="77" spans="1:81" x14ac:dyDescent="0.25">
      <c r="A77" s="1" t="s">
        <v>222</v>
      </c>
      <c r="B77" s="25">
        <f>VLOOKUP(Table1[[#This Row],[SchoolDBN]],Sheet2!$A$1:$E$205,2,FALSE)</f>
        <v>331400861050</v>
      </c>
      <c r="C77" s="25" t="str">
        <f>VLOOKUP(Table1[[#This Row],[SchoolDBN]],Sheet2!$A$1:$E$205,5,FALSE)</f>
        <v>K</v>
      </c>
      <c r="D77" s="1" t="s">
        <v>223</v>
      </c>
      <c r="E77" s="25" t="str">
        <f>VLOOKUP(D77,Sheet2!$A$1:$E$205,4,FALSE)</f>
        <v>SUNY</v>
      </c>
      <c r="F77" s="25">
        <v>77.525000000000006</v>
      </c>
      <c r="G77" s="25">
        <v>78.8</v>
      </c>
      <c r="H77" s="25">
        <v>87.724999999999994</v>
      </c>
      <c r="I77" s="25">
        <v>0</v>
      </c>
      <c r="J77" s="25">
        <v>0</v>
      </c>
      <c r="K77" s="25">
        <v>0</v>
      </c>
      <c r="L77" s="25">
        <v>0</v>
      </c>
      <c r="M77" s="25">
        <v>0</v>
      </c>
      <c r="N77" s="25">
        <v>0</v>
      </c>
      <c r="O77" s="25">
        <v>0</v>
      </c>
      <c r="P77" s="25">
        <v>0</v>
      </c>
      <c r="Q77" s="25">
        <v>0</v>
      </c>
      <c r="R77" s="25">
        <v>0</v>
      </c>
      <c r="S77" s="25">
        <v>0</v>
      </c>
      <c r="T77" s="26">
        <f t="shared" si="5"/>
        <v>244.04999999999998</v>
      </c>
      <c r="U77" s="25">
        <v>2</v>
      </c>
      <c r="V77" s="25">
        <v>1</v>
      </c>
      <c r="W77" s="25">
        <v>2.95</v>
      </c>
      <c r="X77" s="25">
        <v>0</v>
      </c>
      <c r="Y77" s="25">
        <v>0</v>
      </c>
      <c r="Z77" s="25">
        <v>0</v>
      </c>
      <c r="AA77" s="25">
        <v>0</v>
      </c>
      <c r="AB77" s="25">
        <v>0</v>
      </c>
      <c r="AC77" s="25">
        <v>0</v>
      </c>
      <c r="AD77" s="25">
        <v>0</v>
      </c>
      <c r="AE77" s="25">
        <v>0</v>
      </c>
      <c r="AF77" s="25">
        <v>0</v>
      </c>
      <c r="AG77" s="25">
        <v>0</v>
      </c>
      <c r="AH77" s="25">
        <v>0</v>
      </c>
      <c r="AI77" s="25">
        <f t="shared" si="6"/>
        <v>5.95</v>
      </c>
      <c r="AJ77" s="25">
        <v>0</v>
      </c>
      <c r="AK77" s="25">
        <v>0</v>
      </c>
      <c r="AL77" s="25">
        <v>0</v>
      </c>
      <c r="AM77" s="25">
        <v>0</v>
      </c>
      <c r="AN77" s="25">
        <v>0</v>
      </c>
      <c r="AO77" s="25">
        <v>0</v>
      </c>
      <c r="AP77" s="25">
        <v>0</v>
      </c>
      <c r="AQ77" s="25">
        <v>0</v>
      </c>
      <c r="AR77" s="25">
        <v>0</v>
      </c>
      <c r="AS77" s="1">
        <v>0</v>
      </c>
      <c r="AT77" s="1">
        <v>0</v>
      </c>
      <c r="AU77" s="1">
        <v>0</v>
      </c>
      <c r="AV77" s="1">
        <v>0</v>
      </c>
      <c r="AW77" s="1">
        <v>0</v>
      </c>
      <c r="AX77" s="3">
        <f t="shared" si="7"/>
        <v>0</v>
      </c>
      <c r="AY77" s="1">
        <v>3</v>
      </c>
      <c r="AZ77" s="1">
        <v>7</v>
      </c>
      <c r="BA77" s="1">
        <v>3.95</v>
      </c>
      <c r="BB77" s="1">
        <v>0</v>
      </c>
      <c r="BC77" s="1">
        <v>0</v>
      </c>
      <c r="BD77" s="1">
        <v>0</v>
      </c>
      <c r="BE77" s="1">
        <v>0</v>
      </c>
      <c r="BF77" s="1">
        <v>0</v>
      </c>
      <c r="BG77" s="1">
        <v>0</v>
      </c>
      <c r="BH77" s="1">
        <v>0</v>
      </c>
      <c r="BI77" s="1">
        <v>0</v>
      </c>
      <c r="BJ77" s="1">
        <v>0</v>
      </c>
      <c r="BK77" s="1">
        <v>0</v>
      </c>
      <c r="BL77" s="1">
        <v>0</v>
      </c>
      <c r="BM77" s="3">
        <f t="shared" si="8"/>
        <v>13.95</v>
      </c>
      <c r="BN77" s="1">
        <v>0</v>
      </c>
      <c r="BO77" s="1">
        <v>0</v>
      </c>
      <c r="BP77" s="1">
        <v>0</v>
      </c>
      <c r="BQ77" s="1">
        <v>0</v>
      </c>
      <c r="BR77" s="1">
        <v>0</v>
      </c>
      <c r="BS77" s="1">
        <v>0</v>
      </c>
      <c r="BT77" s="1">
        <v>0</v>
      </c>
      <c r="BU77" s="1">
        <v>0</v>
      </c>
      <c r="BV77" s="1">
        <v>0</v>
      </c>
      <c r="BW77" s="1">
        <v>0</v>
      </c>
      <c r="BX77" s="1">
        <v>0</v>
      </c>
      <c r="BY77" s="1">
        <v>0</v>
      </c>
      <c r="BZ77" s="1">
        <v>0</v>
      </c>
      <c r="CA77" s="1">
        <v>0</v>
      </c>
      <c r="CB77" s="6">
        <f t="shared" si="9"/>
        <v>0</v>
      </c>
      <c r="CC77"/>
    </row>
    <row r="78" spans="1:81" x14ac:dyDescent="0.25">
      <c r="A78" s="1" t="s">
        <v>224</v>
      </c>
      <c r="B78" s="25">
        <f>VLOOKUP(Table1[[#This Row],[SchoolDBN]],Sheet2!$A$1:$E$205,2,FALSE)</f>
        <v>332200860978</v>
      </c>
      <c r="C78" s="25" t="str">
        <f>VLOOKUP(Table1[[#This Row],[SchoolDBN]],Sheet2!$A$1:$E$205,5,FALSE)</f>
        <v>K</v>
      </c>
      <c r="D78" s="1" t="s">
        <v>225</v>
      </c>
      <c r="E78" s="25" t="str">
        <f>VLOOKUP(D78,Sheet2!$A$1:$E$205,4,FALSE)</f>
        <v>SUNY</v>
      </c>
      <c r="F78" s="25">
        <v>63.7</v>
      </c>
      <c r="G78" s="25">
        <v>76.45</v>
      </c>
      <c r="H78" s="25">
        <v>71.5</v>
      </c>
      <c r="I78" s="25">
        <v>76.7</v>
      </c>
      <c r="J78" s="25">
        <v>74.75</v>
      </c>
      <c r="K78" s="25">
        <v>72.974999999999994</v>
      </c>
      <c r="L78" s="25">
        <v>74.849999999999994</v>
      </c>
      <c r="M78" s="25">
        <v>53.674999999999997</v>
      </c>
      <c r="N78" s="25">
        <v>57.774999999999999</v>
      </c>
      <c r="O78" s="25">
        <v>0</v>
      </c>
      <c r="P78" s="25">
        <v>0</v>
      </c>
      <c r="Q78" s="25">
        <v>0</v>
      </c>
      <c r="R78" s="25">
        <v>0</v>
      </c>
      <c r="S78" s="25">
        <v>0</v>
      </c>
      <c r="T78" s="26">
        <f t="shared" si="5"/>
        <v>622.375</v>
      </c>
      <c r="U78" s="25">
        <v>4</v>
      </c>
      <c r="V78" s="25">
        <v>4.95</v>
      </c>
      <c r="W78" s="25">
        <v>3.95</v>
      </c>
      <c r="X78" s="25">
        <v>3.95</v>
      </c>
      <c r="Y78" s="25">
        <v>9</v>
      </c>
      <c r="Z78" s="25">
        <v>5</v>
      </c>
      <c r="AA78" s="25">
        <v>8</v>
      </c>
      <c r="AB78" s="25">
        <v>6</v>
      </c>
      <c r="AC78" s="25">
        <v>3.9</v>
      </c>
      <c r="AD78" s="25">
        <v>0</v>
      </c>
      <c r="AE78" s="25">
        <v>0</v>
      </c>
      <c r="AF78" s="25">
        <v>0</v>
      </c>
      <c r="AG78" s="25">
        <v>0</v>
      </c>
      <c r="AH78" s="25">
        <v>0</v>
      </c>
      <c r="AI78" s="25">
        <f t="shared" si="6"/>
        <v>48.749999999999993</v>
      </c>
      <c r="AJ78" s="25">
        <v>0</v>
      </c>
      <c r="AK78" s="25">
        <v>3.875</v>
      </c>
      <c r="AL78" s="25">
        <v>1</v>
      </c>
      <c r="AM78" s="25">
        <v>1</v>
      </c>
      <c r="AN78" s="25">
        <v>1</v>
      </c>
      <c r="AO78" s="25">
        <v>1</v>
      </c>
      <c r="AP78" s="25">
        <v>1</v>
      </c>
      <c r="AQ78" s="25">
        <v>1.9750000000000001</v>
      </c>
      <c r="AR78" s="25">
        <v>4</v>
      </c>
      <c r="AS78" s="1">
        <v>0</v>
      </c>
      <c r="AT78" s="1">
        <v>0</v>
      </c>
      <c r="AU78" s="1">
        <v>0</v>
      </c>
      <c r="AV78" s="1">
        <v>0</v>
      </c>
      <c r="AW78" s="1">
        <v>0</v>
      </c>
      <c r="AX78" s="3">
        <f t="shared" si="7"/>
        <v>14.85</v>
      </c>
      <c r="AY78" s="1">
        <v>6.9249999999999998</v>
      </c>
      <c r="AZ78" s="1">
        <v>8</v>
      </c>
      <c r="BA78" s="1">
        <v>3.95</v>
      </c>
      <c r="BB78" s="1">
        <v>1</v>
      </c>
      <c r="BC78" s="1">
        <v>3</v>
      </c>
      <c r="BD78" s="1">
        <v>2</v>
      </c>
      <c r="BE78" s="1">
        <v>1</v>
      </c>
      <c r="BF78" s="1">
        <v>2.9249999999999998</v>
      </c>
      <c r="BG78" s="1">
        <v>2</v>
      </c>
      <c r="BH78" s="1">
        <v>0</v>
      </c>
      <c r="BI78" s="1">
        <v>0</v>
      </c>
      <c r="BJ78" s="1">
        <v>0</v>
      </c>
      <c r="BK78" s="1">
        <v>0</v>
      </c>
      <c r="BL78" s="1">
        <v>0</v>
      </c>
      <c r="BM78" s="3">
        <f t="shared" si="8"/>
        <v>30.8</v>
      </c>
      <c r="BN78" s="1">
        <v>0</v>
      </c>
      <c r="BO78" s="1">
        <v>0</v>
      </c>
      <c r="BP78" s="1">
        <v>0</v>
      </c>
      <c r="BQ78" s="1">
        <v>0</v>
      </c>
      <c r="BR78" s="1">
        <v>0</v>
      </c>
      <c r="BS78" s="1">
        <v>0</v>
      </c>
      <c r="BT78" s="1">
        <v>0</v>
      </c>
      <c r="BU78" s="1">
        <v>0</v>
      </c>
      <c r="BV78" s="1">
        <v>0</v>
      </c>
      <c r="BW78" s="1">
        <v>0</v>
      </c>
      <c r="BX78" s="1">
        <v>0</v>
      </c>
      <c r="BY78" s="1">
        <v>0</v>
      </c>
      <c r="BZ78" s="1">
        <v>0</v>
      </c>
      <c r="CA78" s="1">
        <v>0</v>
      </c>
      <c r="CB78" s="6">
        <f t="shared" si="9"/>
        <v>0</v>
      </c>
      <c r="CC78"/>
    </row>
    <row r="79" spans="1:81" x14ac:dyDescent="0.25">
      <c r="A79" s="1" t="s">
        <v>226</v>
      </c>
      <c r="B79" s="25">
        <f>VLOOKUP(Table1[[#This Row],[SchoolDBN]],Sheet2!$A$1:$E$205,2,FALSE)</f>
        <v>331800860988</v>
      </c>
      <c r="C79" s="25" t="str">
        <f>VLOOKUP(Table1[[#This Row],[SchoolDBN]],Sheet2!$A$1:$E$205,5,FALSE)</f>
        <v>K</v>
      </c>
      <c r="D79" s="1" t="s">
        <v>227</v>
      </c>
      <c r="E79" s="25" t="str">
        <f>VLOOKUP(D79,Sheet2!$A$1:$E$205,4,FALSE)</f>
        <v>DOE</v>
      </c>
      <c r="F79" s="25">
        <v>44.65</v>
      </c>
      <c r="G79" s="25">
        <v>48</v>
      </c>
      <c r="H79" s="25">
        <v>47.625</v>
      </c>
      <c r="I79" s="25">
        <v>41</v>
      </c>
      <c r="J79" s="25">
        <v>48.05</v>
      </c>
      <c r="K79" s="25">
        <v>49.2</v>
      </c>
      <c r="L79" s="25">
        <v>0</v>
      </c>
      <c r="M79" s="25">
        <v>0</v>
      </c>
      <c r="N79" s="25">
        <v>0</v>
      </c>
      <c r="O79" s="25">
        <v>0</v>
      </c>
      <c r="P79" s="25">
        <v>0</v>
      </c>
      <c r="Q79" s="25">
        <v>0</v>
      </c>
      <c r="R79" s="25">
        <v>0</v>
      </c>
      <c r="S79" s="25">
        <v>0</v>
      </c>
      <c r="T79" s="26">
        <f t="shared" si="5"/>
        <v>278.52499999999998</v>
      </c>
      <c r="U79" s="25">
        <v>2</v>
      </c>
      <c r="V79" s="25">
        <v>2</v>
      </c>
      <c r="W79" s="25">
        <v>4.9000000000000004</v>
      </c>
      <c r="X79" s="25">
        <v>2</v>
      </c>
      <c r="Y79" s="25">
        <v>3</v>
      </c>
      <c r="Z79" s="25">
        <v>1</v>
      </c>
      <c r="AA79" s="25">
        <v>0</v>
      </c>
      <c r="AB79" s="25">
        <v>0</v>
      </c>
      <c r="AC79" s="25">
        <v>0</v>
      </c>
      <c r="AD79" s="25">
        <v>0</v>
      </c>
      <c r="AE79" s="25">
        <v>0</v>
      </c>
      <c r="AF79" s="25">
        <v>0</v>
      </c>
      <c r="AG79" s="25">
        <v>0</v>
      </c>
      <c r="AH79" s="25">
        <v>0</v>
      </c>
      <c r="AI79" s="25">
        <f t="shared" si="6"/>
        <v>14.9</v>
      </c>
      <c r="AJ79" s="25">
        <v>0</v>
      </c>
      <c r="AK79" s="25">
        <v>0</v>
      </c>
      <c r="AL79" s="25">
        <v>2</v>
      </c>
      <c r="AM79" s="25">
        <v>0</v>
      </c>
      <c r="AN79" s="25">
        <v>0</v>
      </c>
      <c r="AO79" s="25">
        <v>2</v>
      </c>
      <c r="AP79" s="25">
        <v>0</v>
      </c>
      <c r="AQ79" s="25">
        <v>0</v>
      </c>
      <c r="AR79" s="25">
        <v>0</v>
      </c>
      <c r="AS79" s="1">
        <v>0</v>
      </c>
      <c r="AT79" s="1">
        <v>0</v>
      </c>
      <c r="AU79" s="1">
        <v>0</v>
      </c>
      <c r="AV79" s="1">
        <v>0</v>
      </c>
      <c r="AW79" s="1">
        <v>0</v>
      </c>
      <c r="AX79" s="3">
        <f t="shared" si="7"/>
        <v>4</v>
      </c>
      <c r="AY79" s="1">
        <v>0</v>
      </c>
      <c r="AZ79" s="1">
        <v>0</v>
      </c>
      <c r="BA79" s="1">
        <v>0</v>
      </c>
      <c r="BB79" s="1">
        <v>0</v>
      </c>
      <c r="BC79" s="1">
        <v>0</v>
      </c>
      <c r="BD79" s="1">
        <v>4</v>
      </c>
      <c r="BE79" s="1">
        <v>0</v>
      </c>
      <c r="BF79" s="1">
        <v>0</v>
      </c>
      <c r="BG79" s="1">
        <v>0</v>
      </c>
      <c r="BH79" s="1">
        <v>0</v>
      </c>
      <c r="BI79" s="1">
        <v>0</v>
      </c>
      <c r="BJ79" s="1">
        <v>0</v>
      </c>
      <c r="BK79" s="1">
        <v>0</v>
      </c>
      <c r="BL79" s="1">
        <v>0</v>
      </c>
      <c r="BM79" s="3">
        <f t="shared" si="8"/>
        <v>4</v>
      </c>
      <c r="BN79" s="1">
        <v>0</v>
      </c>
      <c r="BO79" s="1">
        <v>0</v>
      </c>
      <c r="BP79" s="1">
        <v>0</v>
      </c>
      <c r="BQ79" s="1">
        <v>0</v>
      </c>
      <c r="BR79" s="1">
        <v>0</v>
      </c>
      <c r="BS79" s="1">
        <v>0</v>
      </c>
      <c r="BT79" s="1">
        <v>0</v>
      </c>
      <c r="BU79" s="1">
        <v>0</v>
      </c>
      <c r="BV79" s="1">
        <v>0</v>
      </c>
      <c r="BW79" s="1">
        <v>0</v>
      </c>
      <c r="BX79" s="1">
        <v>0</v>
      </c>
      <c r="BY79" s="1">
        <v>0</v>
      </c>
      <c r="BZ79" s="1">
        <v>0</v>
      </c>
      <c r="CA79" s="1">
        <v>0</v>
      </c>
      <c r="CB79" s="6">
        <f t="shared" si="9"/>
        <v>0</v>
      </c>
      <c r="CC79"/>
    </row>
    <row r="80" spans="1:81" x14ac:dyDescent="0.25">
      <c r="A80" s="1" t="s">
        <v>228</v>
      </c>
      <c r="B80" s="25">
        <f>VLOOKUP(Table1[[#This Row],[SchoolDBN]],Sheet2!$A$1:$E$205,2,FALSE)</f>
        <v>333200860987</v>
      </c>
      <c r="C80" s="25" t="str">
        <f>VLOOKUP(Table1[[#This Row],[SchoolDBN]],Sheet2!$A$1:$E$205,5,FALSE)</f>
        <v>K</v>
      </c>
      <c r="D80" s="1" t="s">
        <v>229</v>
      </c>
      <c r="E80" s="25" t="str">
        <f>VLOOKUP(D80,Sheet2!$A$1:$E$205,4,FALSE)</f>
        <v>DOE</v>
      </c>
      <c r="F80" s="25">
        <v>107.52500000000001</v>
      </c>
      <c r="G80" s="25">
        <v>110.85</v>
      </c>
      <c r="H80" s="25">
        <v>111.85</v>
      </c>
      <c r="I80" s="25">
        <v>114.2</v>
      </c>
      <c r="J80" s="25">
        <v>110.675</v>
      </c>
      <c r="K80" s="25">
        <v>102.02500000000001</v>
      </c>
      <c r="L80" s="25">
        <v>80.95</v>
      </c>
      <c r="M80" s="25">
        <v>0</v>
      </c>
      <c r="N80" s="25">
        <v>0</v>
      </c>
      <c r="O80" s="25">
        <v>0</v>
      </c>
      <c r="P80" s="25">
        <v>0</v>
      </c>
      <c r="Q80" s="25">
        <v>0</v>
      </c>
      <c r="R80" s="25">
        <v>0</v>
      </c>
      <c r="S80" s="25">
        <v>0</v>
      </c>
      <c r="T80" s="26">
        <f t="shared" si="5"/>
        <v>738.07500000000005</v>
      </c>
      <c r="U80" s="25">
        <v>2</v>
      </c>
      <c r="V80" s="25">
        <v>3</v>
      </c>
      <c r="W80" s="25">
        <v>4</v>
      </c>
      <c r="X80" s="25">
        <v>1</v>
      </c>
      <c r="Y80" s="25">
        <v>4</v>
      </c>
      <c r="Z80" s="25">
        <v>2</v>
      </c>
      <c r="AA80" s="25">
        <v>3</v>
      </c>
      <c r="AB80" s="25">
        <v>0</v>
      </c>
      <c r="AC80" s="25">
        <v>0</v>
      </c>
      <c r="AD80" s="25">
        <v>0</v>
      </c>
      <c r="AE80" s="25">
        <v>0</v>
      </c>
      <c r="AF80" s="25">
        <v>0</v>
      </c>
      <c r="AG80" s="25">
        <v>0</v>
      </c>
      <c r="AH80" s="25">
        <v>0</v>
      </c>
      <c r="AI80" s="25">
        <f t="shared" si="6"/>
        <v>19</v>
      </c>
      <c r="AJ80" s="25">
        <v>0</v>
      </c>
      <c r="AK80" s="25">
        <v>0</v>
      </c>
      <c r="AL80" s="25">
        <v>5</v>
      </c>
      <c r="AM80" s="25">
        <v>4</v>
      </c>
      <c r="AN80" s="25">
        <v>7</v>
      </c>
      <c r="AO80" s="25">
        <v>4.9249999999999998</v>
      </c>
      <c r="AP80" s="25">
        <v>3.95</v>
      </c>
      <c r="AQ80" s="25">
        <v>0</v>
      </c>
      <c r="AR80" s="25">
        <v>0</v>
      </c>
      <c r="AS80" s="1">
        <v>0</v>
      </c>
      <c r="AT80" s="1">
        <v>0</v>
      </c>
      <c r="AU80" s="1">
        <v>0</v>
      </c>
      <c r="AV80" s="1">
        <v>0</v>
      </c>
      <c r="AW80" s="1">
        <v>0</v>
      </c>
      <c r="AX80" s="3">
        <f t="shared" si="7"/>
        <v>24.875</v>
      </c>
      <c r="AY80" s="1">
        <v>10</v>
      </c>
      <c r="AZ80" s="1">
        <v>12</v>
      </c>
      <c r="BA80" s="1">
        <v>8.9250000000000007</v>
      </c>
      <c r="BB80" s="1">
        <v>11.9</v>
      </c>
      <c r="BC80" s="1">
        <v>5.9249999999999998</v>
      </c>
      <c r="BD80" s="1">
        <v>5</v>
      </c>
      <c r="BE80" s="1">
        <v>0</v>
      </c>
      <c r="BF80" s="1">
        <v>0</v>
      </c>
      <c r="BG80" s="1">
        <v>0</v>
      </c>
      <c r="BH80" s="1">
        <v>0</v>
      </c>
      <c r="BI80" s="1">
        <v>0</v>
      </c>
      <c r="BJ80" s="1">
        <v>0</v>
      </c>
      <c r="BK80" s="1">
        <v>0</v>
      </c>
      <c r="BL80" s="1">
        <v>0</v>
      </c>
      <c r="BM80" s="3">
        <f t="shared" si="8"/>
        <v>53.75</v>
      </c>
      <c r="BN80" s="1">
        <v>0</v>
      </c>
      <c r="BO80" s="1">
        <v>0</v>
      </c>
      <c r="BP80" s="1">
        <v>0</v>
      </c>
      <c r="BQ80" s="1">
        <v>0</v>
      </c>
      <c r="BR80" s="1">
        <v>0</v>
      </c>
      <c r="BS80" s="1">
        <v>0</v>
      </c>
      <c r="BT80" s="1">
        <v>0</v>
      </c>
      <c r="BU80" s="1">
        <v>0</v>
      </c>
      <c r="BV80" s="1">
        <v>0</v>
      </c>
      <c r="BW80" s="1">
        <v>0</v>
      </c>
      <c r="BX80" s="1">
        <v>0</v>
      </c>
      <c r="BY80" s="1">
        <v>0</v>
      </c>
      <c r="BZ80" s="1">
        <v>0</v>
      </c>
      <c r="CA80" s="1">
        <v>0</v>
      </c>
      <c r="CB80" s="6">
        <f t="shared" si="9"/>
        <v>0</v>
      </c>
      <c r="CC80"/>
    </row>
    <row r="81" spans="1:81" x14ac:dyDescent="0.25">
      <c r="A81" s="1" t="s">
        <v>230</v>
      </c>
      <c r="B81" s="25">
        <f>VLOOKUP(Table1[[#This Row],[SchoolDBN]],Sheet2!$A$1:$E$205,2,FALSE)</f>
        <v>331700860967</v>
      </c>
      <c r="C81" s="25" t="str">
        <f>VLOOKUP(Table1[[#This Row],[SchoolDBN]],Sheet2!$A$1:$E$205,5,FALSE)</f>
        <v>K</v>
      </c>
      <c r="D81" s="1" t="s">
        <v>231</v>
      </c>
      <c r="E81" s="25" t="str">
        <f>VLOOKUP(D81,Sheet2!$A$1:$E$205,4,FALSE)</f>
        <v>DOE</v>
      </c>
      <c r="F81" s="25">
        <v>72.900000000000006</v>
      </c>
      <c r="G81" s="25">
        <v>68.125</v>
      </c>
      <c r="H81" s="25">
        <v>71.900000000000006</v>
      </c>
      <c r="I81" s="25">
        <v>75.95</v>
      </c>
      <c r="J81" s="25">
        <v>73.174999999999997</v>
      </c>
      <c r="K81" s="25">
        <v>62</v>
      </c>
      <c r="L81" s="25">
        <v>0</v>
      </c>
      <c r="M81" s="25">
        <v>0</v>
      </c>
      <c r="N81" s="25">
        <v>0</v>
      </c>
      <c r="O81" s="25">
        <v>0</v>
      </c>
      <c r="P81" s="25">
        <v>0</v>
      </c>
      <c r="Q81" s="25">
        <v>0</v>
      </c>
      <c r="R81" s="25">
        <v>0</v>
      </c>
      <c r="S81" s="25">
        <v>0</v>
      </c>
      <c r="T81" s="26">
        <f t="shared" si="5"/>
        <v>424.05</v>
      </c>
      <c r="U81" s="25">
        <v>1</v>
      </c>
      <c r="V81" s="25">
        <v>7</v>
      </c>
      <c r="W81" s="25">
        <v>4</v>
      </c>
      <c r="X81" s="25">
        <v>3</v>
      </c>
      <c r="Y81" s="25">
        <v>7</v>
      </c>
      <c r="Z81" s="25">
        <v>1</v>
      </c>
      <c r="AA81" s="25">
        <v>0</v>
      </c>
      <c r="AB81" s="25">
        <v>0</v>
      </c>
      <c r="AC81" s="25">
        <v>0</v>
      </c>
      <c r="AD81" s="25">
        <v>0</v>
      </c>
      <c r="AE81" s="25">
        <v>0</v>
      </c>
      <c r="AF81" s="25">
        <v>0</v>
      </c>
      <c r="AG81" s="25">
        <v>0</v>
      </c>
      <c r="AH81" s="25">
        <v>0</v>
      </c>
      <c r="AI81" s="25">
        <f t="shared" si="6"/>
        <v>23</v>
      </c>
      <c r="AJ81" s="25">
        <v>0</v>
      </c>
      <c r="AK81" s="25">
        <v>0</v>
      </c>
      <c r="AL81" s="25">
        <v>0</v>
      </c>
      <c r="AM81" s="25">
        <v>1</v>
      </c>
      <c r="AN81" s="25">
        <v>1</v>
      </c>
      <c r="AO81" s="25">
        <v>1</v>
      </c>
      <c r="AP81" s="25">
        <v>0</v>
      </c>
      <c r="AQ81" s="25">
        <v>0</v>
      </c>
      <c r="AR81" s="25">
        <v>0</v>
      </c>
      <c r="AS81" s="1">
        <v>0</v>
      </c>
      <c r="AT81" s="1">
        <v>0</v>
      </c>
      <c r="AU81" s="1">
        <v>0</v>
      </c>
      <c r="AV81" s="1">
        <v>0</v>
      </c>
      <c r="AW81" s="1">
        <v>0</v>
      </c>
      <c r="AX81" s="3">
        <f t="shared" si="7"/>
        <v>3</v>
      </c>
      <c r="AY81" s="1">
        <v>4</v>
      </c>
      <c r="AZ81" s="1">
        <v>8.9499999999999993</v>
      </c>
      <c r="BA81" s="1">
        <v>6</v>
      </c>
      <c r="BB81" s="1">
        <v>8</v>
      </c>
      <c r="BC81" s="1">
        <v>5</v>
      </c>
      <c r="BD81" s="1">
        <v>9</v>
      </c>
      <c r="BE81" s="1">
        <v>0</v>
      </c>
      <c r="BF81" s="1">
        <v>0</v>
      </c>
      <c r="BG81" s="1">
        <v>0</v>
      </c>
      <c r="BH81" s="1">
        <v>0</v>
      </c>
      <c r="BI81" s="1">
        <v>0</v>
      </c>
      <c r="BJ81" s="1">
        <v>0</v>
      </c>
      <c r="BK81" s="1">
        <v>0</v>
      </c>
      <c r="BL81" s="1">
        <v>0</v>
      </c>
      <c r="BM81" s="3">
        <f t="shared" si="8"/>
        <v>40.950000000000003</v>
      </c>
      <c r="BN81" s="1">
        <v>0</v>
      </c>
      <c r="BO81" s="1">
        <v>0</v>
      </c>
      <c r="BP81" s="1">
        <v>0</v>
      </c>
      <c r="BQ81" s="1">
        <v>0</v>
      </c>
      <c r="BR81" s="1">
        <v>0</v>
      </c>
      <c r="BS81" s="1">
        <v>0</v>
      </c>
      <c r="BT81" s="1">
        <v>0</v>
      </c>
      <c r="BU81" s="1">
        <v>0</v>
      </c>
      <c r="BV81" s="1">
        <v>0</v>
      </c>
      <c r="BW81" s="1">
        <v>0</v>
      </c>
      <c r="BX81" s="1">
        <v>0</v>
      </c>
      <c r="BY81" s="1">
        <v>0</v>
      </c>
      <c r="BZ81" s="1">
        <v>0</v>
      </c>
      <c r="CA81" s="1">
        <v>0</v>
      </c>
      <c r="CB81" s="6">
        <f t="shared" si="9"/>
        <v>0</v>
      </c>
      <c r="CC81"/>
    </row>
    <row r="82" spans="1:81" x14ac:dyDescent="0.25">
      <c r="A82" s="1" t="s">
        <v>232</v>
      </c>
      <c r="B82" s="25">
        <f>VLOOKUP(Table1[[#This Row],[SchoolDBN]],Sheet2!$A$1:$E$205,2,FALSE)</f>
        <v>331800860983</v>
      </c>
      <c r="C82" s="25" t="str">
        <f>VLOOKUP(Table1[[#This Row],[SchoolDBN]],Sheet2!$A$1:$E$205,5,FALSE)</f>
        <v>K</v>
      </c>
      <c r="D82" s="1" t="s">
        <v>233</v>
      </c>
      <c r="E82" s="25" t="str">
        <f>VLOOKUP(D82,Sheet2!$A$1:$E$205,4,FALSE)</f>
        <v>SUNY</v>
      </c>
      <c r="F82" s="25">
        <v>68.8</v>
      </c>
      <c r="G82" s="25">
        <v>79</v>
      </c>
      <c r="H82" s="25">
        <v>58</v>
      </c>
      <c r="I82" s="25">
        <v>45.9</v>
      </c>
      <c r="J82" s="25">
        <v>76.075000000000003</v>
      </c>
      <c r="K82" s="25">
        <v>59.225000000000001</v>
      </c>
      <c r="L82" s="25">
        <v>0</v>
      </c>
      <c r="M82" s="25">
        <v>0</v>
      </c>
      <c r="N82" s="25">
        <v>0</v>
      </c>
      <c r="O82" s="25">
        <v>0</v>
      </c>
      <c r="P82" s="25">
        <v>0</v>
      </c>
      <c r="Q82" s="25">
        <v>0</v>
      </c>
      <c r="R82" s="25">
        <v>0</v>
      </c>
      <c r="S82" s="25">
        <v>0</v>
      </c>
      <c r="T82" s="26">
        <f t="shared" si="5"/>
        <v>387.00000000000006</v>
      </c>
      <c r="U82" s="25">
        <v>0.375</v>
      </c>
      <c r="V82" s="25">
        <v>6.8</v>
      </c>
      <c r="W82" s="25">
        <v>4.95</v>
      </c>
      <c r="X82" s="25">
        <v>1.9</v>
      </c>
      <c r="Y82" s="25">
        <v>7.9</v>
      </c>
      <c r="Z82" s="25">
        <v>3.8250000000000002</v>
      </c>
      <c r="AA82" s="25">
        <v>0</v>
      </c>
      <c r="AB82" s="25">
        <v>0</v>
      </c>
      <c r="AC82" s="25">
        <v>0</v>
      </c>
      <c r="AD82" s="25">
        <v>0</v>
      </c>
      <c r="AE82" s="25">
        <v>0</v>
      </c>
      <c r="AF82" s="25">
        <v>0</v>
      </c>
      <c r="AG82" s="25">
        <v>0</v>
      </c>
      <c r="AH82" s="25">
        <v>0</v>
      </c>
      <c r="AI82" s="25">
        <f t="shared" si="6"/>
        <v>25.75</v>
      </c>
      <c r="AJ82" s="25">
        <v>0</v>
      </c>
      <c r="AK82" s="25">
        <v>2</v>
      </c>
      <c r="AL82" s="25">
        <v>1</v>
      </c>
      <c r="AM82" s="25">
        <v>1</v>
      </c>
      <c r="AN82" s="25">
        <v>0</v>
      </c>
      <c r="AO82" s="25">
        <v>3</v>
      </c>
      <c r="AP82" s="25">
        <v>0</v>
      </c>
      <c r="AQ82" s="25">
        <v>0</v>
      </c>
      <c r="AR82" s="25">
        <v>0</v>
      </c>
      <c r="AS82" s="1">
        <v>0</v>
      </c>
      <c r="AT82" s="1">
        <v>0</v>
      </c>
      <c r="AU82" s="1">
        <v>0</v>
      </c>
      <c r="AV82" s="1">
        <v>0</v>
      </c>
      <c r="AW82" s="1">
        <v>0</v>
      </c>
      <c r="AX82" s="3">
        <f t="shared" si="7"/>
        <v>7</v>
      </c>
      <c r="AY82" s="1">
        <v>4.375</v>
      </c>
      <c r="AZ82" s="1">
        <v>0</v>
      </c>
      <c r="BA82" s="1">
        <v>0</v>
      </c>
      <c r="BB82" s="1">
        <v>0.9</v>
      </c>
      <c r="BC82" s="1">
        <v>1.9</v>
      </c>
      <c r="BD82" s="1">
        <v>0</v>
      </c>
      <c r="BE82" s="1">
        <v>0</v>
      </c>
      <c r="BF82" s="1">
        <v>0</v>
      </c>
      <c r="BG82" s="1">
        <v>0</v>
      </c>
      <c r="BH82" s="1">
        <v>0</v>
      </c>
      <c r="BI82" s="1">
        <v>0</v>
      </c>
      <c r="BJ82" s="1">
        <v>0</v>
      </c>
      <c r="BK82" s="1">
        <v>0</v>
      </c>
      <c r="BL82" s="1">
        <v>0</v>
      </c>
      <c r="BM82" s="3">
        <f t="shared" si="8"/>
        <v>7.1750000000000007</v>
      </c>
      <c r="BN82" s="1">
        <v>0</v>
      </c>
      <c r="BO82" s="1">
        <v>0</v>
      </c>
      <c r="BP82" s="1">
        <v>0</v>
      </c>
      <c r="BQ82" s="1">
        <v>0</v>
      </c>
      <c r="BR82" s="1">
        <v>0</v>
      </c>
      <c r="BS82" s="1">
        <v>0</v>
      </c>
      <c r="BT82" s="1">
        <v>0</v>
      </c>
      <c r="BU82" s="1">
        <v>0</v>
      </c>
      <c r="BV82" s="1">
        <v>0</v>
      </c>
      <c r="BW82" s="1">
        <v>0</v>
      </c>
      <c r="BX82" s="1">
        <v>0</v>
      </c>
      <c r="BY82" s="1">
        <v>0</v>
      </c>
      <c r="BZ82" s="1">
        <v>0</v>
      </c>
      <c r="CA82" s="1">
        <v>0</v>
      </c>
      <c r="CB82" s="6">
        <f t="shared" si="9"/>
        <v>0</v>
      </c>
      <c r="CC82"/>
    </row>
    <row r="83" spans="1:81" x14ac:dyDescent="0.25">
      <c r="A83" s="1" t="s">
        <v>234</v>
      </c>
      <c r="B83" s="25">
        <f>VLOOKUP(Table1[[#This Row],[SchoolDBN]],Sheet2!$A$1:$E$205,2,FALSE)</f>
        <v>331300861063</v>
      </c>
      <c r="C83" s="25" t="str">
        <f>VLOOKUP(Table1[[#This Row],[SchoolDBN]],Sheet2!$A$1:$E$205,5,FALSE)</f>
        <v>K</v>
      </c>
      <c r="D83" s="1" t="s">
        <v>235</v>
      </c>
      <c r="E83" s="25" t="str">
        <f>VLOOKUP(D83,Sheet2!$A$1:$E$205,4,FALSE)</f>
        <v>SED</v>
      </c>
      <c r="F83" s="25">
        <v>0</v>
      </c>
      <c r="G83" s="25">
        <v>0</v>
      </c>
      <c r="H83" s="25">
        <v>0</v>
      </c>
      <c r="I83" s="25">
        <v>0</v>
      </c>
      <c r="J83" s="25">
        <v>0</v>
      </c>
      <c r="K83" s="25">
        <v>0</v>
      </c>
      <c r="L83" s="25">
        <v>112</v>
      </c>
      <c r="M83" s="25">
        <v>126.97499999999999</v>
      </c>
      <c r="N83" s="25">
        <v>0</v>
      </c>
      <c r="O83" s="25">
        <v>0</v>
      </c>
      <c r="P83" s="25">
        <v>0</v>
      </c>
      <c r="Q83" s="25">
        <v>0</v>
      </c>
      <c r="R83" s="25">
        <v>0</v>
      </c>
      <c r="S83" s="25">
        <v>0</v>
      </c>
      <c r="T83" s="26">
        <f t="shared" si="5"/>
        <v>238.97499999999999</v>
      </c>
      <c r="U83" s="25">
        <v>0</v>
      </c>
      <c r="V83" s="25">
        <v>0</v>
      </c>
      <c r="W83" s="25">
        <v>0</v>
      </c>
      <c r="X83" s="25">
        <v>0</v>
      </c>
      <c r="Y83" s="25">
        <v>0</v>
      </c>
      <c r="Z83" s="25">
        <v>0</v>
      </c>
      <c r="AA83" s="25">
        <v>3.9750000000000001</v>
      </c>
      <c r="AB83" s="25">
        <v>2</v>
      </c>
      <c r="AC83" s="25">
        <v>0</v>
      </c>
      <c r="AD83" s="25">
        <v>0</v>
      </c>
      <c r="AE83" s="25">
        <v>0</v>
      </c>
      <c r="AF83" s="25">
        <v>0</v>
      </c>
      <c r="AG83" s="25">
        <v>0</v>
      </c>
      <c r="AH83" s="25">
        <v>0</v>
      </c>
      <c r="AI83" s="25">
        <f t="shared" si="6"/>
        <v>5.9749999999999996</v>
      </c>
      <c r="AJ83" s="25">
        <v>0</v>
      </c>
      <c r="AK83" s="25">
        <v>0</v>
      </c>
      <c r="AL83" s="25">
        <v>0</v>
      </c>
      <c r="AM83" s="25">
        <v>0</v>
      </c>
      <c r="AN83" s="25">
        <v>0</v>
      </c>
      <c r="AO83" s="25">
        <v>0</v>
      </c>
      <c r="AP83" s="25">
        <v>25.85</v>
      </c>
      <c r="AQ83" s="25">
        <v>20.9</v>
      </c>
      <c r="AR83" s="25">
        <v>0</v>
      </c>
      <c r="AS83" s="1">
        <v>0</v>
      </c>
      <c r="AT83" s="1">
        <v>0</v>
      </c>
      <c r="AU83" s="1">
        <v>0</v>
      </c>
      <c r="AV83" s="1">
        <v>0</v>
      </c>
      <c r="AW83" s="1">
        <v>0</v>
      </c>
      <c r="AX83" s="3">
        <f t="shared" si="7"/>
        <v>46.75</v>
      </c>
      <c r="AY83" s="1">
        <v>0</v>
      </c>
      <c r="AZ83" s="1">
        <v>0</v>
      </c>
      <c r="BA83" s="1">
        <v>0</v>
      </c>
      <c r="BB83" s="1">
        <v>0</v>
      </c>
      <c r="BC83" s="1">
        <v>0</v>
      </c>
      <c r="BD83" s="1">
        <v>0</v>
      </c>
      <c r="BE83" s="1">
        <v>0</v>
      </c>
      <c r="BF83" s="1">
        <v>0</v>
      </c>
      <c r="BG83" s="1">
        <v>0</v>
      </c>
      <c r="BH83" s="1">
        <v>0</v>
      </c>
      <c r="BI83" s="1">
        <v>0</v>
      </c>
      <c r="BJ83" s="1">
        <v>0</v>
      </c>
      <c r="BK83" s="1">
        <v>0</v>
      </c>
      <c r="BL83" s="1">
        <v>0</v>
      </c>
      <c r="BM83" s="3">
        <f t="shared" si="8"/>
        <v>0</v>
      </c>
      <c r="BN83" s="1">
        <v>0</v>
      </c>
      <c r="BO83" s="1">
        <v>0</v>
      </c>
      <c r="BP83" s="1">
        <v>0</v>
      </c>
      <c r="BQ83" s="1">
        <v>0</v>
      </c>
      <c r="BR83" s="1">
        <v>0</v>
      </c>
      <c r="BS83" s="1">
        <v>0</v>
      </c>
      <c r="BT83" s="1">
        <v>0</v>
      </c>
      <c r="BU83" s="1">
        <v>0</v>
      </c>
      <c r="BV83" s="1">
        <v>0</v>
      </c>
      <c r="BW83" s="1">
        <v>0</v>
      </c>
      <c r="BX83" s="1">
        <v>0</v>
      </c>
      <c r="BY83" s="1">
        <v>0</v>
      </c>
      <c r="BZ83" s="1">
        <v>0</v>
      </c>
      <c r="CA83" s="1">
        <v>0</v>
      </c>
      <c r="CB83" s="6">
        <f t="shared" si="9"/>
        <v>0</v>
      </c>
      <c r="CC83"/>
    </row>
    <row r="84" spans="1:81" x14ac:dyDescent="0.25">
      <c r="A84" s="1" t="s">
        <v>236</v>
      </c>
      <c r="B84" s="25">
        <f>VLOOKUP(Table1[[#This Row],[SchoolDBN]],Sheet2!$A$1:$E$205,2,FALSE)</f>
        <v>310500861001</v>
      </c>
      <c r="C84" s="25" t="str">
        <f>VLOOKUP(Table1[[#This Row],[SchoolDBN]],Sheet2!$A$1:$E$205,5,FALSE)</f>
        <v>M</v>
      </c>
      <c r="D84" s="1" t="s">
        <v>237</v>
      </c>
      <c r="E84" s="25" t="str">
        <f>VLOOKUP(D84,Sheet2!$A$1:$E$205,4,FALSE)</f>
        <v>SED</v>
      </c>
      <c r="F84" s="25">
        <v>0</v>
      </c>
      <c r="G84" s="25">
        <v>0</v>
      </c>
      <c r="H84" s="25">
        <v>0</v>
      </c>
      <c r="I84" s="25">
        <v>0</v>
      </c>
      <c r="J84" s="25">
        <v>0</v>
      </c>
      <c r="K84" s="25">
        <v>0</v>
      </c>
      <c r="L84" s="25">
        <v>115.45</v>
      </c>
      <c r="M84" s="25">
        <v>103.425</v>
      </c>
      <c r="N84" s="25">
        <v>110.25</v>
      </c>
      <c r="O84" s="25">
        <v>107.9</v>
      </c>
      <c r="P84" s="25">
        <v>0</v>
      </c>
      <c r="Q84" s="25">
        <v>0</v>
      </c>
      <c r="R84" s="25">
        <v>0</v>
      </c>
      <c r="S84" s="25">
        <v>0</v>
      </c>
      <c r="T84" s="26">
        <f t="shared" si="5"/>
        <v>437.02499999999998</v>
      </c>
      <c r="U84" s="25">
        <v>0</v>
      </c>
      <c r="V84" s="25">
        <v>0</v>
      </c>
      <c r="W84" s="25">
        <v>0</v>
      </c>
      <c r="X84" s="25">
        <v>0</v>
      </c>
      <c r="Y84" s="25">
        <v>0</v>
      </c>
      <c r="Z84" s="25">
        <v>0</v>
      </c>
      <c r="AA84" s="25">
        <v>5.05</v>
      </c>
      <c r="AB84" s="25">
        <v>7</v>
      </c>
      <c r="AC84" s="25">
        <v>13</v>
      </c>
      <c r="AD84" s="25">
        <v>14</v>
      </c>
      <c r="AE84" s="25">
        <v>0</v>
      </c>
      <c r="AF84" s="25">
        <v>0</v>
      </c>
      <c r="AG84" s="25">
        <v>0</v>
      </c>
      <c r="AH84" s="25">
        <v>0</v>
      </c>
      <c r="AI84" s="25">
        <f t="shared" si="6"/>
        <v>39.049999999999997</v>
      </c>
      <c r="AJ84" s="25">
        <v>0</v>
      </c>
      <c r="AK84" s="25">
        <v>0</v>
      </c>
      <c r="AL84" s="25">
        <v>0</v>
      </c>
      <c r="AM84" s="25">
        <v>0</v>
      </c>
      <c r="AN84" s="25">
        <v>0</v>
      </c>
      <c r="AO84" s="25">
        <v>0</v>
      </c>
      <c r="AP84" s="25">
        <v>9</v>
      </c>
      <c r="AQ84" s="25">
        <v>18</v>
      </c>
      <c r="AR84" s="25">
        <v>12</v>
      </c>
      <c r="AS84" s="1">
        <v>0</v>
      </c>
      <c r="AT84" s="1">
        <v>0</v>
      </c>
      <c r="AU84" s="1">
        <v>0</v>
      </c>
      <c r="AV84" s="1">
        <v>0</v>
      </c>
      <c r="AW84" s="1">
        <v>0</v>
      </c>
      <c r="AX84" s="3">
        <f t="shared" si="7"/>
        <v>39</v>
      </c>
      <c r="AY84" s="1">
        <v>0</v>
      </c>
      <c r="AZ84" s="1">
        <v>0</v>
      </c>
      <c r="BA84" s="1">
        <v>0</v>
      </c>
      <c r="BB84" s="1">
        <v>0</v>
      </c>
      <c r="BC84" s="1">
        <v>0</v>
      </c>
      <c r="BD84" s="1">
        <v>0</v>
      </c>
      <c r="BE84" s="1">
        <v>7</v>
      </c>
      <c r="BF84" s="1">
        <v>2</v>
      </c>
      <c r="BG84" s="1">
        <v>0</v>
      </c>
      <c r="BH84" s="1">
        <v>0</v>
      </c>
      <c r="BI84" s="1">
        <v>0</v>
      </c>
      <c r="BJ84" s="1">
        <v>0</v>
      </c>
      <c r="BK84" s="1">
        <v>0</v>
      </c>
      <c r="BL84" s="1">
        <v>0</v>
      </c>
      <c r="BM84" s="3">
        <f t="shared" si="8"/>
        <v>9</v>
      </c>
      <c r="BN84" s="1">
        <v>0</v>
      </c>
      <c r="BO84" s="1">
        <v>0</v>
      </c>
      <c r="BP84" s="1">
        <v>0</v>
      </c>
      <c r="BQ84" s="1">
        <v>0</v>
      </c>
      <c r="BR84" s="1">
        <v>0</v>
      </c>
      <c r="BS84" s="1">
        <v>0</v>
      </c>
      <c r="BT84" s="1">
        <v>0</v>
      </c>
      <c r="BU84" s="1">
        <v>0</v>
      </c>
      <c r="BV84" s="1">
        <v>0</v>
      </c>
      <c r="BW84" s="1">
        <v>0</v>
      </c>
      <c r="BX84" s="1">
        <v>0</v>
      </c>
      <c r="BY84" s="1">
        <v>0</v>
      </c>
      <c r="BZ84" s="1">
        <v>0</v>
      </c>
      <c r="CA84" s="1">
        <v>0</v>
      </c>
      <c r="CB84" s="6">
        <f t="shared" si="9"/>
        <v>0</v>
      </c>
      <c r="CC84"/>
    </row>
    <row r="85" spans="1:81" x14ac:dyDescent="0.25">
      <c r="A85" s="1" t="s">
        <v>238</v>
      </c>
      <c r="B85" s="25">
        <f>VLOOKUP(Table1[[#This Row],[SchoolDBN]],Sheet2!$A$1:$E$205,2,FALSE)</f>
        <v>310600861013</v>
      </c>
      <c r="C85" s="25" t="str">
        <f>VLOOKUP(Table1[[#This Row],[SchoolDBN]],Sheet2!$A$1:$E$205,5,FALSE)</f>
        <v>M</v>
      </c>
      <c r="D85" s="1" t="s">
        <v>239</v>
      </c>
      <c r="E85" s="25" t="str">
        <f>VLOOKUP(D85,Sheet2!$A$1:$E$205,4,FALSE)</f>
        <v>SED</v>
      </c>
      <c r="F85" s="25">
        <v>83.875</v>
      </c>
      <c r="G85" s="25">
        <v>98.025000000000006</v>
      </c>
      <c r="H85" s="25">
        <v>87.974999999999994</v>
      </c>
      <c r="I85" s="25">
        <v>92.15</v>
      </c>
      <c r="J85" s="25">
        <v>94</v>
      </c>
      <c r="K85" s="25">
        <v>99.025000000000006</v>
      </c>
      <c r="L85" s="25">
        <v>91.075000000000003</v>
      </c>
      <c r="M85" s="25">
        <v>99.224999999999994</v>
      </c>
      <c r="N85" s="25">
        <v>99.05</v>
      </c>
      <c r="O85" s="25">
        <v>0</v>
      </c>
      <c r="P85" s="25">
        <v>0</v>
      </c>
      <c r="Q85" s="25">
        <v>0</v>
      </c>
      <c r="R85" s="25">
        <v>0</v>
      </c>
      <c r="S85" s="25">
        <v>0</v>
      </c>
      <c r="T85" s="26">
        <f t="shared" si="5"/>
        <v>844.4</v>
      </c>
      <c r="U85" s="25">
        <v>2</v>
      </c>
      <c r="V85" s="25">
        <v>4</v>
      </c>
      <c r="W85" s="25">
        <v>5</v>
      </c>
      <c r="X85" s="25">
        <v>5</v>
      </c>
      <c r="Y85" s="25">
        <v>3</v>
      </c>
      <c r="Z85" s="25">
        <v>2</v>
      </c>
      <c r="AA85" s="25">
        <v>0</v>
      </c>
      <c r="AB85" s="25">
        <v>0</v>
      </c>
      <c r="AC85" s="25">
        <v>2</v>
      </c>
      <c r="AD85" s="25">
        <v>0</v>
      </c>
      <c r="AE85" s="25">
        <v>0</v>
      </c>
      <c r="AF85" s="25">
        <v>0</v>
      </c>
      <c r="AG85" s="25">
        <v>0</v>
      </c>
      <c r="AH85" s="25">
        <v>0</v>
      </c>
      <c r="AI85" s="25">
        <f t="shared" si="6"/>
        <v>23</v>
      </c>
      <c r="AJ85" s="25">
        <v>0</v>
      </c>
      <c r="AK85" s="25">
        <v>0</v>
      </c>
      <c r="AL85" s="25">
        <v>0</v>
      </c>
      <c r="AM85" s="25">
        <v>0</v>
      </c>
      <c r="AN85" s="25">
        <v>0</v>
      </c>
      <c r="AO85" s="25">
        <v>8</v>
      </c>
      <c r="AP85" s="25">
        <v>7</v>
      </c>
      <c r="AQ85" s="25">
        <v>14</v>
      </c>
      <c r="AR85" s="25">
        <v>8</v>
      </c>
      <c r="AS85" s="1">
        <v>0</v>
      </c>
      <c r="AT85" s="1">
        <v>0</v>
      </c>
      <c r="AU85" s="1">
        <v>0</v>
      </c>
      <c r="AV85" s="1">
        <v>0</v>
      </c>
      <c r="AW85" s="1">
        <v>0</v>
      </c>
      <c r="AX85" s="3">
        <f t="shared" si="7"/>
        <v>37</v>
      </c>
      <c r="AY85" s="1">
        <v>3</v>
      </c>
      <c r="AZ85" s="1">
        <v>10</v>
      </c>
      <c r="BA85" s="1">
        <v>5</v>
      </c>
      <c r="BB85" s="1">
        <v>11</v>
      </c>
      <c r="BC85" s="1">
        <v>4</v>
      </c>
      <c r="BD85" s="1">
        <v>3</v>
      </c>
      <c r="BE85" s="1">
        <v>5</v>
      </c>
      <c r="BF85" s="1">
        <v>5</v>
      </c>
      <c r="BG85" s="1">
        <v>3</v>
      </c>
      <c r="BH85" s="1">
        <v>0</v>
      </c>
      <c r="BI85" s="1">
        <v>0</v>
      </c>
      <c r="BJ85" s="1">
        <v>0</v>
      </c>
      <c r="BK85" s="1">
        <v>0</v>
      </c>
      <c r="BL85" s="1">
        <v>0</v>
      </c>
      <c r="BM85" s="3">
        <f t="shared" si="8"/>
        <v>49</v>
      </c>
      <c r="BN85" s="1">
        <v>0</v>
      </c>
      <c r="BO85" s="1">
        <v>0</v>
      </c>
      <c r="BP85" s="1">
        <v>0</v>
      </c>
      <c r="BQ85" s="1">
        <v>0</v>
      </c>
      <c r="BR85" s="1">
        <v>0</v>
      </c>
      <c r="BS85" s="1">
        <v>0</v>
      </c>
      <c r="BT85" s="1">
        <v>0</v>
      </c>
      <c r="BU85" s="1">
        <v>0</v>
      </c>
      <c r="BV85" s="1">
        <v>0</v>
      </c>
      <c r="BW85" s="1">
        <v>0</v>
      </c>
      <c r="BX85" s="1">
        <v>0</v>
      </c>
      <c r="BY85" s="1">
        <v>0</v>
      </c>
      <c r="BZ85" s="1">
        <v>0</v>
      </c>
      <c r="CA85" s="1">
        <v>0</v>
      </c>
      <c r="CB85" s="6">
        <f t="shared" si="9"/>
        <v>0</v>
      </c>
      <c r="CC85"/>
    </row>
    <row r="86" spans="1:81" x14ac:dyDescent="0.25">
      <c r="A86" s="1" t="s">
        <v>240</v>
      </c>
      <c r="B86" s="25">
        <f>VLOOKUP(Table1[[#This Row],[SchoolDBN]],Sheet2!$A$1:$E$205,2,FALSE)</f>
        <v>310100861031</v>
      </c>
      <c r="C86" s="25" t="str">
        <f>VLOOKUP(Table1[[#This Row],[SchoolDBN]],Sheet2!$A$1:$E$205,5,FALSE)</f>
        <v>M</v>
      </c>
      <c r="D86" s="1" t="s">
        <v>241</v>
      </c>
      <c r="E86" s="25" t="str">
        <f>VLOOKUP(D86,Sheet2!$A$1:$E$205,4,FALSE)</f>
        <v>SUNY</v>
      </c>
      <c r="F86" s="25">
        <v>47.101999999999997</v>
      </c>
      <c r="G86" s="25">
        <v>44.948999999999998</v>
      </c>
      <c r="H86" s="25">
        <v>47.973999999999997</v>
      </c>
      <c r="I86" s="25">
        <v>38.18</v>
      </c>
      <c r="J86" s="25">
        <v>29.077000000000002</v>
      </c>
      <c r="K86" s="25">
        <v>0</v>
      </c>
      <c r="L86" s="25">
        <v>0</v>
      </c>
      <c r="M86" s="25">
        <v>0</v>
      </c>
      <c r="N86" s="25">
        <v>0</v>
      </c>
      <c r="O86" s="25">
        <v>0</v>
      </c>
      <c r="P86" s="25">
        <v>0</v>
      </c>
      <c r="Q86" s="25">
        <v>0</v>
      </c>
      <c r="R86" s="25">
        <v>0</v>
      </c>
      <c r="S86" s="25">
        <v>0</v>
      </c>
      <c r="T86" s="26">
        <f t="shared" si="5"/>
        <v>207.28199999999998</v>
      </c>
      <c r="U86" s="25">
        <v>0</v>
      </c>
      <c r="V86" s="25">
        <v>0</v>
      </c>
      <c r="W86" s="25">
        <v>0</v>
      </c>
      <c r="X86" s="25">
        <v>0</v>
      </c>
      <c r="Y86" s="25">
        <v>0</v>
      </c>
      <c r="Z86" s="25">
        <v>0</v>
      </c>
      <c r="AA86" s="25">
        <v>0</v>
      </c>
      <c r="AB86" s="25">
        <v>0</v>
      </c>
      <c r="AC86" s="25">
        <v>0</v>
      </c>
      <c r="AD86" s="25">
        <v>0</v>
      </c>
      <c r="AE86" s="25">
        <v>0</v>
      </c>
      <c r="AF86" s="25">
        <v>0</v>
      </c>
      <c r="AG86" s="25">
        <v>0</v>
      </c>
      <c r="AH86" s="25">
        <v>0</v>
      </c>
      <c r="AI86" s="25">
        <f t="shared" si="6"/>
        <v>0</v>
      </c>
      <c r="AJ86" s="25">
        <v>1.897</v>
      </c>
      <c r="AK86" s="25">
        <v>4.9740000000000002</v>
      </c>
      <c r="AL86" s="25">
        <v>8.8710000000000004</v>
      </c>
      <c r="AM86" s="25">
        <v>5.9480000000000004</v>
      </c>
      <c r="AN86" s="25">
        <v>5</v>
      </c>
      <c r="AO86" s="25">
        <v>0</v>
      </c>
      <c r="AP86" s="25">
        <v>0</v>
      </c>
      <c r="AQ86" s="25">
        <v>0</v>
      </c>
      <c r="AR86" s="25">
        <v>0</v>
      </c>
      <c r="AS86" s="1">
        <v>0</v>
      </c>
      <c r="AT86" s="1">
        <v>0</v>
      </c>
      <c r="AU86" s="1">
        <v>0</v>
      </c>
      <c r="AV86" s="1">
        <v>0</v>
      </c>
      <c r="AW86" s="1">
        <v>0</v>
      </c>
      <c r="AX86" s="3">
        <f t="shared" si="7"/>
        <v>26.69</v>
      </c>
      <c r="AY86" s="1">
        <v>0</v>
      </c>
      <c r="AZ86" s="1">
        <v>0</v>
      </c>
      <c r="BA86" s="1">
        <v>0</v>
      </c>
      <c r="BB86" s="1">
        <v>0</v>
      </c>
      <c r="BC86" s="1">
        <v>0</v>
      </c>
      <c r="BD86" s="1">
        <v>0</v>
      </c>
      <c r="BE86" s="1">
        <v>0</v>
      </c>
      <c r="BF86" s="1">
        <v>0</v>
      </c>
      <c r="BG86" s="1">
        <v>0</v>
      </c>
      <c r="BH86" s="1">
        <v>0</v>
      </c>
      <c r="BI86" s="1">
        <v>0</v>
      </c>
      <c r="BJ86" s="1">
        <v>0</v>
      </c>
      <c r="BK86" s="1">
        <v>0</v>
      </c>
      <c r="BL86" s="1">
        <v>0</v>
      </c>
      <c r="BM86" s="3">
        <f t="shared" si="8"/>
        <v>0</v>
      </c>
      <c r="BN86" s="1">
        <v>0</v>
      </c>
      <c r="BO86" s="1">
        <v>0</v>
      </c>
      <c r="BP86" s="1">
        <v>0</v>
      </c>
      <c r="BQ86" s="1">
        <v>0</v>
      </c>
      <c r="BR86" s="1">
        <v>0</v>
      </c>
      <c r="BS86" s="1">
        <v>0</v>
      </c>
      <c r="BT86" s="1">
        <v>0</v>
      </c>
      <c r="BU86" s="1">
        <v>0</v>
      </c>
      <c r="BV86" s="1">
        <v>0</v>
      </c>
      <c r="BW86" s="1">
        <v>0</v>
      </c>
      <c r="BX86" s="1">
        <v>0</v>
      </c>
      <c r="BY86" s="1">
        <v>0</v>
      </c>
      <c r="BZ86" s="1">
        <v>0</v>
      </c>
      <c r="CA86" s="1">
        <v>0</v>
      </c>
      <c r="CB86" s="6">
        <f t="shared" si="9"/>
        <v>0</v>
      </c>
      <c r="CC86"/>
    </row>
    <row r="87" spans="1:81" x14ac:dyDescent="0.25">
      <c r="A87" s="1" t="s">
        <v>242</v>
      </c>
      <c r="B87" s="25">
        <f>VLOOKUP(Table1[[#This Row],[SchoolDBN]],Sheet2!$A$1:$E$205,2,FALSE)</f>
        <v>310500861012</v>
      </c>
      <c r="C87" s="25" t="str">
        <f>VLOOKUP(Table1[[#This Row],[SchoolDBN]],Sheet2!$A$1:$E$205,5,FALSE)</f>
        <v>M</v>
      </c>
      <c r="D87" s="1" t="s">
        <v>243</v>
      </c>
      <c r="E87" s="25" t="str">
        <f>VLOOKUP(D87,Sheet2!$A$1:$E$205,4,FALSE)</f>
        <v>SED</v>
      </c>
      <c r="F87" s="25">
        <v>66.349999999999994</v>
      </c>
      <c r="G87" s="25">
        <v>76.125</v>
      </c>
      <c r="H87" s="25">
        <v>67.424999999999997</v>
      </c>
      <c r="I87" s="25">
        <v>78.3</v>
      </c>
      <c r="J87" s="25">
        <v>72.575000000000003</v>
      </c>
      <c r="K87" s="25">
        <v>0</v>
      </c>
      <c r="L87" s="25">
        <v>0</v>
      </c>
      <c r="M87" s="25">
        <v>0</v>
      </c>
      <c r="N87" s="25">
        <v>0</v>
      </c>
      <c r="O87" s="25">
        <v>0</v>
      </c>
      <c r="P87" s="25">
        <v>0</v>
      </c>
      <c r="Q87" s="25">
        <v>0</v>
      </c>
      <c r="R87" s="25">
        <v>0</v>
      </c>
      <c r="S87" s="25">
        <v>0</v>
      </c>
      <c r="T87" s="26">
        <f t="shared" si="5"/>
        <v>360.77499999999998</v>
      </c>
      <c r="U87" s="25">
        <v>3</v>
      </c>
      <c r="V87" s="25">
        <v>1</v>
      </c>
      <c r="W87" s="25">
        <v>2</v>
      </c>
      <c r="X87" s="25">
        <v>3</v>
      </c>
      <c r="Y87" s="25">
        <v>5</v>
      </c>
      <c r="Z87" s="25">
        <v>0</v>
      </c>
      <c r="AA87" s="25">
        <v>0</v>
      </c>
      <c r="AB87" s="25">
        <v>0</v>
      </c>
      <c r="AC87" s="25">
        <v>0</v>
      </c>
      <c r="AD87" s="25">
        <v>0</v>
      </c>
      <c r="AE87" s="25">
        <v>0</v>
      </c>
      <c r="AF87" s="25">
        <v>0</v>
      </c>
      <c r="AG87" s="25">
        <v>0</v>
      </c>
      <c r="AH87" s="25">
        <v>0</v>
      </c>
      <c r="AI87" s="25">
        <f t="shared" si="6"/>
        <v>14</v>
      </c>
      <c r="AJ87" s="25">
        <v>0</v>
      </c>
      <c r="AK87" s="25">
        <v>0</v>
      </c>
      <c r="AL87" s="25">
        <v>0</v>
      </c>
      <c r="AM87" s="25">
        <v>0</v>
      </c>
      <c r="AN87" s="25">
        <v>0</v>
      </c>
      <c r="AO87" s="25">
        <v>0</v>
      </c>
      <c r="AP87" s="25">
        <v>0</v>
      </c>
      <c r="AQ87" s="25">
        <v>0</v>
      </c>
      <c r="AR87" s="25">
        <v>0</v>
      </c>
      <c r="AS87" s="1">
        <v>0</v>
      </c>
      <c r="AT87" s="1">
        <v>0</v>
      </c>
      <c r="AU87" s="1">
        <v>0</v>
      </c>
      <c r="AV87" s="1">
        <v>0</v>
      </c>
      <c r="AW87" s="1">
        <v>0</v>
      </c>
      <c r="AX87" s="3">
        <f t="shared" si="7"/>
        <v>0</v>
      </c>
      <c r="AY87" s="1">
        <v>2.9750000000000001</v>
      </c>
      <c r="AZ87" s="1">
        <v>6</v>
      </c>
      <c r="BA87" s="1">
        <v>9</v>
      </c>
      <c r="BB87" s="1">
        <v>7</v>
      </c>
      <c r="BC87" s="1">
        <v>12</v>
      </c>
      <c r="BD87" s="1">
        <v>0</v>
      </c>
      <c r="BE87" s="1">
        <v>0</v>
      </c>
      <c r="BF87" s="1">
        <v>0</v>
      </c>
      <c r="BG87" s="1">
        <v>0</v>
      </c>
      <c r="BH87" s="1">
        <v>0</v>
      </c>
      <c r="BI87" s="1">
        <v>0</v>
      </c>
      <c r="BJ87" s="1">
        <v>0</v>
      </c>
      <c r="BK87" s="1">
        <v>0</v>
      </c>
      <c r="BL87" s="1">
        <v>0</v>
      </c>
      <c r="BM87" s="3">
        <f t="shared" si="8"/>
        <v>36.975000000000001</v>
      </c>
      <c r="BN87" s="1">
        <v>0</v>
      </c>
      <c r="BO87" s="1">
        <v>0</v>
      </c>
      <c r="BP87" s="1">
        <v>0</v>
      </c>
      <c r="BQ87" s="1">
        <v>0</v>
      </c>
      <c r="BR87" s="1">
        <v>0</v>
      </c>
      <c r="BS87" s="1">
        <v>0</v>
      </c>
      <c r="BT87" s="1">
        <v>0</v>
      </c>
      <c r="BU87" s="1">
        <v>0</v>
      </c>
      <c r="BV87" s="1">
        <v>0</v>
      </c>
      <c r="BW87" s="1">
        <v>0</v>
      </c>
      <c r="BX87" s="1">
        <v>0</v>
      </c>
      <c r="BY87" s="1">
        <v>0</v>
      </c>
      <c r="BZ87" s="1">
        <v>0</v>
      </c>
      <c r="CA87" s="1">
        <v>0</v>
      </c>
      <c r="CB87" s="6">
        <f t="shared" si="9"/>
        <v>0</v>
      </c>
      <c r="CC87"/>
    </row>
    <row r="88" spans="1:81" x14ac:dyDescent="0.25">
      <c r="A88" s="1" t="s">
        <v>244</v>
      </c>
      <c r="B88" s="25">
        <f>VLOOKUP(Table1[[#This Row],[SchoolDBN]],Sheet2!$A$1:$E$205,2,FALSE)</f>
        <v>310500861015</v>
      </c>
      <c r="C88" s="25" t="str">
        <f>VLOOKUP(Table1[[#This Row],[SchoolDBN]],Sheet2!$A$1:$E$205,5,FALSE)</f>
        <v>M</v>
      </c>
      <c r="D88" s="1" t="s">
        <v>245</v>
      </c>
      <c r="E88" s="25" t="str">
        <f>VLOOKUP(D88,Sheet2!$A$1:$E$205,4,FALSE)</f>
        <v>SED</v>
      </c>
      <c r="F88" s="25">
        <v>51.473999999999997</v>
      </c>
      <c r="G88" s="25">
        <v>64.881</v>
      </c>
      <c r="H88" s="25">
        <v>70</v>
      </c>
      <c r="I88" s="25">
        <v>66</v>
      </c>
      <c r="J88" s="25">
        <v>61</v>
      </c>
      <c r="K88" s="25">
        <v>0</v>
      </c>
      <c r="L88" s="25">
        <v>0</v>
      </c>
      <c r="M88" s="25">
        <v>0</v>
      </c>
      <c r="N88" s="25">
        <v>0</v>
      </c>
      <c r="O88" s="25">
        <v>0</v>
      </c>
      <c r="P88" s="25">
        <v>0</v>
      </c>
      <c r="Q88" s="25">
        <v>0</v>
      </c>
      <c r="R88" s="25">
        <v>0</v>
      </c>
      <c r="S88" s="25">
        <v>0</v>
      </c>
      <c r="T88" s="26">
        <f t="shared" si="5"/>
        <v>313.35500000000002</v>
      </c>
      <c r="U88" s="25">
        <v>2</v>
      </c>
      <c r="V88" s="25">
        <v>2</v>
      </c>
      <c r="W88" s="25">
        <v>1</v>
      </c>
      <c r="X88" s="25">
        <v>0</v>
      </c>
      <c r="Y88" s="25">
        <v>0</v>
      </c>
      <c r="Z88" s="25">
        <v>0</v>
      </c>
      <c r="AA88" s="25">
        <v>0</v>
      </c>
      <c r="AB88" s="25">
        <v>0</v>
      </c>
      <c r="AC88" s="25">
        <v>0</v>
      </c>
      <c r="AD88" s="25">
        <v>0</v>
      </c>
      <c r="AE88" s="25">
        <v>0</v>
      </c>
      <c r="AF88" s="25">
        <v>0</v>
      </c>
      <c r="AG88" s="25">
        <v>0</v>
      </c>
      <c r="AH88" s="25">
        <v>0</v>
      </c>
      <c r="AI88" s="25">
        <f t="shared" si="6"/>
        <v>5</v>
      </c>
      <c r="AJ88" s="25">
        <v>0</v>
      </c>
      <c r="AK88" s="25">
        <v>0</v>
      </c>
      <c r="AL88" s="25">
        <v>0</v>
      </c>
      <c r="AM88" s="25">
        <v>0</v>
      </c>
      <c r="AN88" s="25">
        <v>0</v>
      </c>
      <c r="AO88" s="25">
        <v>0</v>
      </c>
      <c r="AP88" s="25">
        <v>0</v>
      </c>
      <c r="AQ88" s="25">
        <v>0</v>
      </c>
      <c r="AR88" s="25">
        <v>0</v>
      </c>
      <c r="AS88" s="1">
        <v>0</v>
      </c>
      <c r="AT88" s="1">
        <v>0</v>
      </c>
      <c r="AU88" s="1">
        <v>0</v>
      </c>
      <c r="AV88" s="1">
        <v>0</v>
      </c>
      <c r="AW88" s="1">
        <v>0</v>
      </c>
      <c r="AX88" s="3">
        <f t="shared" si="7"/>
        <v>0</v>
      </c>
      <c r="AY88" s="1">
        <v>6</v>
      </c>
      <c r="AZ88" s="1">
        <v>9</v>
      </c>
      <c r="BA88" s="1">
        <v>9</v>
      </c>
      <c r="BB88" s="1">
        <v>14</v>
      </c>
      <c r="BC88" s="1">
        <v>4</v>
      </c>
      <c r="BD88" s="1">
        <v>0</v>
      </c>
      <c r="BE88" s="1">
        <v>0</v>
      </c>
      <c r="BF88" s="1">
        <v>0</v>
      </c>
      <c r="BG88" s="1">
        <v>0</v>
      </c>
      <c r="BH88" s="1">
        <v>0</v>
      </c>
      <c r="BI88" s="1">
        <v>0</v>
      </c>
      <c r="BJ88" s="1">
        <v>0</v>
      </c>
      <c r="BK88" s="1">
        <v>0</v>
      </c>
      <c r="BL88" s="1">
        <v>0</v>
      </c>
      <c r="BM88" s="3">
        <f t="shared" si="8"/>
        <v>42</v>
      </c>
      <c r="BN88" s="1">
        <v>4.976</v>
      </c>
      <c r="BO88" s="1">
        <v>8.8810000000000002</v>
      </c>
      <c r="BP88" s="1">
        <v>13</v>
      </c>
      <c r="BQ88" s="1">
        <v>10</v>
      </c>
      <c r="BR88" s="1">
        <v>7</v>
      </c>
      <c r="BS88" s="1">
        <v>0</v>
      </c>
      <c r="BT88" s="1">
        <v>0</v>
      </c>
      <c r="BU88" s="1">
        <v>0</v>
      </c>
      <c r="BV88" s="1">
        <v>0</v>
      </c>
      <c r="BW88" s="1">
        <v>0</v>
      </c>
      <c r="BX88" s="1">
        <v>0</v>
      </c>
      <c r="BY88" s="1">
        <v>0</v>
      </c>
      <c r="BZ88" s="1">
        <v>0</v>
      </c>
      <c r="CA88" s="1">
        <v>0</v>
      </c>
      <c r="CB88" s="6">
        <f t="shared" si="9"/>
        <v>43.856999999999999</v>
      </c>
      <c r="CC88"/>
    </row>
    <row r="89" spans="1:81" x14ac:dyDescent="0.25">
      <c r="A89" s="1" t="s">
        <v>246</v>
      </c>
      <c r="B89" s="25">
        <f>VLOOKUP(Table1[[#This Row],[SchoolDBN]],Sheet2!$A$1:$E$205,2,FALSE)</f>
        <v>310400861046</v>
      </c>
      <c r="C89" s="25" t="str">
        <f>VLOOKUP(Table1[[#This Row],[SchoolDBN]],Sheet2!$A$1:$E$205,5,FALSE)</f>
        <v>M</v>
      </c>
      <c r="D89" s="1" t="s">
        <v>247</v>
      </c>
      <c r="E89" s="25" t="str">
        <f>VLOOKUP(D89,Sheet2!$A$1:$E$205,4,FALSE)</f>
        <v>SUNY</v>
      </c>
      <c r="F89" s="25">
        <v>53.122</v>
      </c>
      <c r="G89" s="25">
        <v>55.097999999999999</v>
      </c>
      <c r="H89" s="25">
        <v>56</v>
      </c>
      <c r="I89" s="25">
        <v>53</v>
      </c>
      <c r="J89" s="25">
        <v>0</v>
      </c>
      <c r="K89" s="25">
        <v>0</v>
      </c>
      <c r="L89" s="25">
        <v>0</v>
      </c>
      <c r="M89" s="25">
        <v>0</v>
      </c>
      <c r="N89" s="25">
        <v>0</v>
      </c>
      <c r="O89" s="25">
        <v>0</v>
      </c>
      <c r="P89" s="25">
        <v>0</v>
      </c>
      <c r="Q89" s="25">
        <v>0</v>
      </c>
      <c r="R89" s="25">
        <v>0</v>
      </c>
      <c r="S89" s="25">
        <v>0</v>
      </c>
      <c r="T89" s="26">
        <f t="shared" si="5"/>
        <v>217.22</v>
      </c>
      <c r="U89" s="25">
        <v>3</v>
      </c>
      <c r="V89" s="25">
        <v>6</v>
      </c>
      <c r="W89" s="25">
        <v>5</v>
      </c>
      <c r="X89" s="25">
        <v>6</v>
      </c>
      <c r="Y89" s="25">
        <v>0</v>
      </c>
      <c r="Z89" s="25">
        <v>0</v>
      </c>
      <c r="AA89" s="25">
        <v>0</v>
      </c>
      <c r="AB89" s="25">
        <v>0</v>
      </c>
      <c r="AC89" s="25">
        <v>0</v>
      </c>
      <c r="AD89" s="25">
        <v>0</v>
      </c>
      <c r="AE89" s="25">
        <v>0</v>
      </c>
      <c r="AF89" s="25">
        <v>0</v>
      </c>
      <c r="AG89" s="25">
        <v>0</v>
      </c>
      <c r="AH89" s="25">
        <v>0</v>
      </c>
      <c r="AI89" s="25">
        <f t="shared" si="6"/>
        <v>20</v>
      </c>
      <c r="AJ89" s="25">
        <v>0</v>
      </c>
      <c r="AK89" s="25">
        <v>0</v>
      </c>
      <c r="AL89" s="25">
        <v>1</v>
      </c>
      <c r="AM89" s="25">
        <v>0</v>
      </c>
      <c r="AN89" s="25">
        <v>0</v>
      </c>
      <c r="AO89" s="25">
        <v>0</v>
      </c>
      <c r="AP89" s="25">
        <v>0</v>
      </c>
      <c r="AQ89" s="25">
        <v>0</v>
      </c>
      <c r="AR89" s="25">
        <v>0</v>
      </c>
      <c r="AS89" s="1">
        <v>0</v>
      </c>
      <c r="AT89" s="1">
        <v>0</v>
      </c>
      <c r="AU89" s="1">
        <v>0</v>
      </c>
      <c r="AV89" s="1">
        <v>0</v>
      </c>
      <c r="AW89" s="1">
        <v>0</v>
      </c>
      <c r="AX89" s="3">
        <f t="shared" si="7"/>
        <v>1</v>
      </c>
      <c r="AY89" s="1">
        <v>4</v>
      </c>
      <c r="AZ89" s="1">
        <v>8</v>
      </c>
      <c r="BA89" s="1">
        <v>9</v>
      </c>
      <c r="BB89" s="1">
        <v>3</v>
      </c>
      <c r="BC89" s="1">
        <v>0</v>
      </c>
      <c r="BD89" s="1">
        <v>0</v>
      </c>
      <c r="BE89" s="1">
        <v>0</v>
      </c>
      <c r="BF89" s="1">
        <v>0</v>
      </c>
      <c r="BG89" s="1">
        <v>0</v>
      </c>
      <c r="BH89" s="1">
        <v>0</v>
      </c>
      <c r="BI89" s="1">
        <v>0</v>
      </c>
      <c r="BJ89" s="1">
        <v>0</v>
      </c>
      <c r="BK89" s="1">
        <v>0</v>
      </c>
      <c r="BL89" s="1">
        <v>0</v>
      </c>
      <c r="BM89" s="3">
        <f t="shared" si="8"/>
        <v>24</v>
      </c>
      <c r="BN89" s="1">
        <v>0</v>
      </c>
      <c r="BO89" s="1">
        <v>0</v>
      </c>
      <c r="BP89" s="1">
        <v>0</v>
      </c>
      <c r="BQ89" s="1">
        <v>0</v>
      </c>
      <c r="BR89" s="1">
        <v>0</v>
      </c>
      <c r="BS89" s="1">
        <v>0</v>
      </c>
      <c r="BT89" s="1">
        <v>0</v>
      </c>
      <c r="BU89" s="1">
        <v>0</v>
      </c>
      <c r="BV89" s="1">
        <v>0</v>
      </c>
      <c r="BW89" s="1">
        <v>0</v>
      </c>
      <c r="BX89" s="1">
        <v>0</v>
      </c>
      <c r="BY89" s="1">
        <v>0</v>
      </c>
      <c r="BZ89" s="1">
        <v>0</v>
      </c>
      <c r="CA89" s="1">
        <v>0</v>
      </c>
      <c r="CB89" s="6">
        <f t="shared" si="9"/>
        <v>0</v>
      </c>
      <c r="CC89"/>
    </row>
    <row r="90" spans="1:81" x14ac:dyDescent="0.25">
      <c r="A90" s="1" t="s">
        <v>248</v>
      </c>
      <c r="B90" s="25">
        <f>VLOOKUP(Table1[[#This Row],[SchoolDBN]],Sheet2!$A$1:$E$205,2,FALSE)</f>
        <v>310200861043</v>
      </c>
      <c r="C90" s="25" t="str">
        <f>VLOOKUP(Table1[[#This Row],[SchoolDBN]],Sheet2!$A$1:$E$205,5,FALSE)</f>
        <v>M</v>
      </c>
      <c r="D90" s="1" t="s">
        <v>249</v>
      </c>
      <c r="E90" s="25" t="str">
        <f>VLOOKUP(D90,Sheet2!$A$1:$E$205,4,FALSE)</f>
        <v>SUNY</v>
      </c>
      <c r="F90" s="25">
        <v>89</v>
      </c>
      <c r="G90" s="25">
        <v>86.95</v>
      </c>
      <c r="H90" s="25">
        <v>90.775000000000006</v>
      </c>
      <c r="I90" s="25">
        <v>53.1</v>
      </c>
      <c r="J90" s="25">
        <v>0</v>
      </c>
      <c r="K90" s="25">
        <v>0</v>
      </c>
      <c r="L90" s="25">
        <v>0</v>
      </c>
      <c r="M90" s="25">
        <v>0</v>
      </c>
      <c r="N90" s="25">
        <v>0</v>
      </c>
      <c r="O90" s="25">
        <v>0</v>
      </c>
      <c r="P90" s="25">
        <v>0</v>
      </c>
      <c r="Q90" s="25">
        <v>0</v>
      </c>
      <c r="R90" s="25">
        <v>0</v>
      </c>
      <c r="S90" s="25">
        <v>0</v>
      </c>
      <c r="T90" s="26">
        <f t="shared" si="5"/>
        <v>319.82500000000005</v>
      </c>
      <c r="U90" s="25">
        <v>4.05</v>
      </c>
      <c r="V90" s="25">
        <v>6</v>
      </c>
      <c r="W90" s="25">
        <v>7</v>
      </c>
      <c r="X90" s="25">
        <v>1.1000000000000001</v>
      </c>
      <c r="Y90" s="25">
        <v>0</v>
      </c>
      <c r="Z90" s="25">
        <v>0</v>
      </c>
      <c r="AA90" s="25">
        <v>0</v>
      </c>
      <c r="AB90" s="25">
        <v>0</v>
      </c>
      <c r="AC90" s="25">
        <v>0</v>
      </c>
      <c r="AD90" s="25">
        <v>0</v>
      </c>
      <c r="AE90" s="25">
        <v>0</v>
      </c>
      <c r="AF90" s="25">
        <v>0</v>
      </c>
      <c r="AG90" s="25">
        <v>0</v>
      </c>
      <c r="AH90" s="25">
        <v>0</v>
      </c>
      <c r="AI90" s="25">
        <f t="shared" si="6"/>
        <v>18.150000000000002</v>
      </c>
      <c r="AJ90" s="25">
        <v>9</v>
      </c>
      <c r="AK90" s="25">
        <v>5.9749999999999996</v>
      </c>
      <c r="AL90" s="25">
        <v>5.9749999999999996</v>
      </c>
      <c r="AM90" s="25">
        <v>4</v>
      </c>
      <c r="AN90" s="25">
        <v>0</v>
      </c>
      <c r="AO90" s="25">
        <v>0</v>
      </c>
      <c r="AP90" s="25">
        <v>0</v>
      </c>
      <c r="AQ90" s="25">
        <v>0</v>
      </c>
      <c r="AR90" s="25">
        <v>0</v>
      </c>
      <c r="AS90" s="1">
        <v>0</v>
      </c>
      <c r="AT90" s="1">
        <v>0</v>
      </c>
      <c r="AU90" s="1">
        <v>0</v>
      </c>
      <c r="AV90" s="1">
        <v>0</v>
      </c>
      <c r="AW90" s="1">
        <v>0</v>
      </c>
      <c r="AX90" s="3">
        <f t="shared" si="7"/>
        <v>24.95</v>
      </c>
      <c r="AY90" s="1">
        <v>0</v>
      </c>
      <c r="AZ90" s="1">
        <v>0</v>
      </c>
      <c r="BA90" s="1">
        <v>0</v>
      </c>
      <c r="BB90" s="1">
        <v>0</v>
      </c>
      <c r="BC90" s="1">
        <v>0</v>
      </c>
      <c r="BD90" s="1">
        <v>0</v>
      </c>
      <c r="BE90" s="1">
        <v>0</v>
      </c>
      <c r="BF90" s="1">
        <v>0</v>
      </c>
      <c r="BG90" s="1">
        <v>0</v>
      </c>
      <c r="BH90" s="1">
        <v>0</v>
      </c>
      <c r="BI90" s="1">
        <v>0</v>
      </c>
      <c r="BJ90" s="1">
        <v>0</v>
      </c>
      <c r="BK90" s="1">
        <v>0</v>
      </c>
      <c r="BL90" s="1">
        <v>0</v>
      </c>
      <c r="BM90" s="3">
        <f t="shared" si="8"/>
        <v>0</v>
      </c>
      <c r="BN90" s="1">
        <v>0</v>
      </c>
      <c r="BO90" s="1">
        <v>0</v>
      </c>
      <c r="BP90" s="1">
        <v>0</v>
      </c>
      <c r="BQ90" s="1">
        <v>0</v>
      </c>
      <c r="BR90" s="1">
        <v>0</v>
      </c>
      <c r="BS90" s="1">
        <v>0</v>
      </c>
      <c r="BT90" s="1">
        <v>0</v>
      </c>
      <c r="BU90" s="1">
        <v>0</v>
      </c>
      <c r="BV90" s="1">
        <v>0</v>
      </c>
      <c r="BW90" s="1">
        <v>0</v>
      </c>
      <c r="BX90" s="1">
        <v>0</v>
      </c>
      <c r="BY90" s="1">
        <v>0</v>
      </c>
      <c r="BZ90" s="1">
        <v>0</v>
      </c>
      <c r="CA90" s="1">
        <v>0</v>
      </c>
      <c r="CB90" s="6">
        <f t="shared" si="9"/>
        <v>0</v>
      </c>
      <c r="CC90"/>
    </row>
    <row r="91" spans="1:81" x14ac:dyDescent="0.25">
      <c r="A91" s="1" t="s">
        <v>250</v>
      </c>
      <c r="B91" s="25">
        <f>VLOOKUP(Table1[[#This Row],[SchoolDBN]],Sheet2!$A$1:$E$205,2,FALSE)</f>
        <v>310200861042</v>
      </c>
      <c r="C91" s="25" t="str">
        <f>VLOOKUP(Table1[[#This Row],[SchoolDBN]],Sheet2!$A$1:$E$205,5,FALSE)</f>
        <v>M</v>
      </c>
      <c r="D91" s="1" t="s">
        <v>251</v>
      </c>
      <c r="E91" s="25" t="str">
        <f>VLOOKUP(D91,Sheet2!$A$1:$E$205,4,FALSE)</f>
        <v>SUNY</v>
      </c>
      <c r="F91" s="25">
        <v>89.724999999999994</v>
      </c>
      <c r="G91" s="25">
        <v>80.875</v>
      </c>
      <c r="H91" s="25">
        <v>78.025000000000006</v>
      </c>
      <c r="I91" s="25">
        <v>86.974999999999994</v>
      </c>
      <c r="J91" s="25">
        <v>0</v>
      </c>
      <c r="K91" s="25">
        <v>0</v>
      </c>
      <c r="L91" s="25">
        <v>0</v>
      </c>
      <c r="M91" s="25">
        <v>0</v>
      </c>
      <c r="N91" s="25">
        <v>0</v>
      </c>
      <c r="O91" s="25">
        <v>0</v>
      </c>
      <c r="P91" s="25">
        <v>0</v>
      </c>
      <c r="Q91" s="25">
        <v>0</v>
      </c>
      <c r="R91" s="25">
        <v>0</v>
      </c>
      <c r="S91" s="25">
        <v>0</v>
      </c>
      <c r="T91" s="26">
        <f t="shared" si="5"/>
        <v>335.6</v>
      </c>
      <c r="U91" s="25">
        <v>3</v>
      </c>
      <c r="V91" s="25">
        <v>7</v>
      </c>
      <c r="W91" s="25">
        <v>1</v>
      </c>
      <c r="X91" s="25">
        <v>3</v>
      </c>
      <c r="Y91" s="25">
        <v>0</v>
      </c>
      <c r="Z91" s="25">
        <v>0</v>
      </c>
      <c r="AA91" s="25">
        <v>0</v>
      </c>
      <c r="AB91" s="25">
        <v>0</v>
      </c>
      <c r="AC91" s="25">
        <v>0</v>
      </c>
      <c r="AD91" s="25">
        <v>0</v>
      </c>
      <c r="AE91" s="25">
        <v>0</v>
      </c>
      <c r="AF91" s="25">
        <v>0</v>
      </c>
      <c r="AG91" s="25">
        <v>0</v>
      </c>
      <c r="AH91" s="25">
        <v>0</v>
      </c>
      <c r="AI91" s="25">
        <f t="shared" si="6"/>
        <v>14</v>
      </c>
      <c r="AJ91" s="25">
        <v>3</v>
      </c>
      <c r="AK91" s="25">
        <v>6</v>
      </c>
      <c r="AL91" s="25">
        <v>0</v>
      </c>
      <c r="AM91" s="25">
        <v>6</v>
      </c>
      <c r="AN91" s="25">
        <v>0</v>
      </c>
      <c r="AO91" s="25">
        <v>0</v>
      </c>
      <c r="AP91" s="25">
        <v>0</v>
      </c>
      <c r="AQ91" s="25">
        <v>0</v>
      </c>
      <c r="AR91" s="25">
        <v>0</v>
      </c>
      <c r="AS91" s="1">
        <v>0</v>
      </c>
      <c r="AT91" s="1">
        <v>0</v>
      </c>
      <c r="AU91" s="1">
        <v>0</v>
      </c>
      <c r="AV91" s="1">
        <v>0</v>
      </c>
      <c r="AW91" s="1">
        <v>0</v>
      </c>
      <c r="AX91" s="3">
        <f t="shared" si="7"/>
        <v>15</v>
      </c>
      <c r="AY91" s="1">
        <v>0</v>
      </c>
      <c r="AZ91" s="1">
        <v>0</v>
      </c>
      <c r="BA91" s="1">
        <v>6</v>
      </c>
      <c r="BB91" s="1">
        <v>0</v>
      </c>
      <c r="BC91" s="1">
        <v>0</v>
      </c>
      <c r="BD91" s="1">
        <v>0</v>
      </c>
      <c r="BE91" s="1">
        <v>0</v>
      </c>
      <c r="BF91" s="1">
        <v>0</v>
      </c>
      <c r="BG91" s="1">
        <v>0</v>
      </c>
      <c r="BH91" s="1">
        <v>0</v>
      </c>
      <c r="BI91" s="1">
        <v>0</v>
      </c>
      <c r="BJ91" s="1">
        <v>0</v>
      </c>
      <c r="BK91" s="1">
        <v>0</v>
      </c>
      <c r="BL91" s="1">
        <v>0</v>
      </c>
      <c r="BM91" s="3">
        <f t="shared" si="8"/>
        <v>6</v>
      </c>
      <c r="BN91" s="1">
        <v>0</v>
      </c>
      <c r="BO91" s="1">
        <v>0</v>
      </c>
      <c r="BP91" s="1">
        <v>0</v>
      </c>
      <c r="BQ91" s="1">
        <v>0</v>
      </c>
      <c r="BR91" s="1">
        <v>0</v>
      </c>
      <c r="BS91" s="1">
        <v>0</v>
      </c>
      <c r="BT91" s="1">
        <v>0</v>
      </c>
      <c r="BU91" s="1">
        <v>0</v>
      </c>
      <c r="BV91" s="1">
        <v>0</v>
      </c>
      <c r="BW91" s="1">
        <v>0</v>
      </c>
      <c r="BX91" s="1">
        <v>0</v>
      </c>
      <c r="BY91" s="1">
        <v>0</v>
      </c>
      <c r="BZ91" s="1">
        <v>0</v>
      </c>
      <c r="CA91" s="1">
        <v>0</v>
      </c>
      <c r="CB91" s="6">
        <f t="shared" si="9"/>
        <v>0</v>
      </c>
      <c r="CC91"/>
    </row>
    <row r="92" spans="1:81" x14ac:dyDescent="0.25">
      <c r="A92" s="1" t="s">
        <v>252</v>
      </c>
      <c r="B92" s="25">
        <f>VLOOKUP(Table1[[#This Row],[SchoolDBN]],Sheet2!$A$1:$E$205,2,FALSE)</f>
        <v>310300861034</v>
      </c>
      <c r="C92" s="25" t="str">
        <f>VLOOKUP(Table1[[#This Row],[SchoolDBN]],Sheet2!$A$1:$E$205,5,FALSE)</f>
        <v>M</v>
      </c>
      <c r="D92" s="1" t="s">
        <v>253</v>
      </c>
      <c r="E92" s="25" t="str">
        <f>VLOOKUP(D92,Sheet2!$A$1:$E$205,4,FALSE)</f>
        <v>SED</v>
      </c>
      <c r="F92" s="25">
        <v>70.932000000000002</v>
      </c>
      <c r="G92" s="25">
        <v>82.852000000000004</v>
      </c>
      <c r="H92" s="25">
        <v>76.707999999999998</v>
      </c>
      <c r="I92" s="25">
        <v>60.317</v>
      </c>
      <c r="J92" s="25">
        <v>0</v>
      </c>
      <c r="K92" s="25">
        <v>0</v>
      </c>
      <c r="L92" s="25">
        <v>0</v>
      </c>
      <c r="M92" s="25">
        <v>0</v>
      </c>
      <c r="N92" s="25">
        <v>0</v>
      </c>
      <c r="O92" s="25">
        <v>0</v>
      </c>
      <c r="P92" s="25">
        <v>0</v>
      </c>
      <c r="Q92" s="25">
        <v>0</v>
      </c>
      <c r="R92" s="25">
        <v>0</v>
      </c>
      <c r="S92" s="25">
        <v>0</v>
      </c>
      <c r="T92" s="26">
        <f t="shared" si="5"/>
        <v>290.80899999999997</v>
      </c>
      <c r="U92" s="25">
        <v>8.7590000000000003</v>
      </c>
      <c r="V92" s="25">
        <v>7.976</v>
      </c>
      <c r="W92" s="25">
        <v>5</v>
      </c>
      <c r="X92" s="25">
        <v>7.1219999999999999</v>
      </c>
      <c r="Y92" s="25">
        <v>0</v>
      </c>
      <c r="Z92" s="25">
        <v>0</v>
      </c>
      <c r="AA92" s="25">
        <v>0</v>
      </c>
      <c r="AB92" s="25">
        <v>0</v>
      </c>
      <c r="AC92" s="25">
        <v>0</v>
      </c>
      <c r="AD92" s="25">
        <v>0</v>
      </c>
      <c r="AE92" s="25">
        <v>0</v>
      </c>
      <c r="AF92" s="25">
        <v>0</v>
      </c>
      <c r="AG92" s="25">
        <v>0</v>
      </c>
      <c r="AH92" s="25">
        <v>0</v>
      </c>
      <c r="AI92" s="25">
        <f t="shared" si="6"/>
        <v>28.856999999999999</v>
      </c>
      <c r="AJ92" s="25">
        <v>0</v>
      </c>
      <c r="AK92" s="25">
        <v>0.97599999999999998</v>
      </c>
      <c r="AL92" s="25">
        <v>0</v>
      </c>
      <c r="AM92" s="25">
        <v>1</v>
      </c>
      <c r="AN92" s="25">
        <v>0</v>
      </c>
      <c r="AO92" s="25">
        <v>0</v>
      </c>
      <c r="AP92" s="25">
        <v>0</v>
      </c>
      <c r="AQ92" s="25">
        <v>0</v>
      </c>
      <c r="AR92" s="25">
        <v>0</v>
      </c>
      <c r="AS92" s="1">
        <v>0</v>
      </c>
      <c r="AT92" s="1">
        <v>0</v>
      </c>
      <c r="AU92" s="1">
        <v>0</v>
      </c>
      <c r="AV92" s="1">
        <v>0</v>
      </c>
      <c r="AW92" s="1">
        <v>0</v>
      </c>
      <c r="AX92" s="3">
        <f t="shared" si="7"/>
        <v>1.976</v>
      </c>
      <c r="AY92" s="1">
        <v>0</v>
      </c>
      <c r="AZ92" s="1">
        <v>9.9760000000000009</v>
      </c>
      <c r="BA92" s="1">
        <v>15.976000000000001</v>
      </c>
      <c r="BB92" s="1">
        <v>8</v>
      </c>
      <c r="BC92" s="1">
        <v>0</v>
      </c>
      <c r="BD92" s="1">
        <v>0</v>
      </c>
      <c r="BE92" s="1">
        <v>0</v>
      </c>
      <c r="BF92" s="1">
        <v>0</v>
      </c>
      <c r="BG92" s="1">
        <v>0</v>
      </c>
      <c r="BH92" s="1">
        <v>0</v>
      </c>
      <c r="BI92" s="1">
        <v>0</v>
      </c>
      <c r="BJ92" s="1">
        <v>0</v>
      </c>
      <c r="BK92" s="1">
        <v>0</v>
      </c>
      <c r="BL92" s="1">
        <v>0</v>
      </c>
      <c r="BM92" s="3">
        <f t="shared" si="8"/>
        <v>33.951999999999998</v>
      </c>
      <c r="BN92" s="1">
        <v>0</v>
      </c>
      <c r="BO92" s="1">
        <v>0</v>
      </c>
      <c r="BP92" s="1">
        <v>0</v>
      </c>
      <c r="BQ92" s="1">
        <v>0</v>
      </c>
      <c r="BR92" s="1">
        <v>0</v>
      </c>
      <c r="BS92" s="1">
        <v>0</v>
      </c>
      <c r="BT92" s="1">
        <v>0</v>
      </c>
      <c r="BU92" s="1">
        <v>0</v>
      </c>
      <c r="BV92" s="1">
        <v>0</v>
      </c>
      <c r="BW92" s="1">
        <v>0</v>
      </c>
      <c r="BX92" s="1">
        <v>0</v>
      </c>
      <c r="BY92" s="1">
        <v>0</v>
      </c>
      <c r="BZ92" s="1">
        <v>0</v>
      </c>
      <c r="CA92" s="1">
        <v>0</v>
      </c>
      <c r="CB92" s="6">
        <f t="shared" si="9"/>
        <v>0</v>
      </c>
      <c r="CC92"/>
    </row>
    <row r="93" spans="1:81" x14ac:dyDescent="0.25">
      <c r="A93" s="1" t="s">
        <v>254</v>
      </c>
      <c r="B93" s="25">
        <f>VLOOKUP(Table1[[#This Row],[SchoolDBN]],Sheet2!$A$1:$E$205,2,FALSE)</f>
        <v>310100861055</v>
      </c>
      <c r="C93" s="25" t="str">
        <f>VLOOKUP(Table1[[#This Row],[SchoolDBN]],Sheet2!$A$1:$E$205,5,FALSE)</f>
        <v>M</v>
      </c>
      <c r="D93" s="1" t="s">
        <v>255</v>
      </c>
      <c r="E93" s="25" t="str">
        <f>VLOOKUP(D93,Sheet2!$A$1:$E$205,4,FALSE)</f>
        <v>SED</v>
      </c>
      <c r="F93" s="25">
        <v>0</v>
      </c>
      <c r="G93" s="25">
        <v>0</v>
      </c>
      <c r="H93" s="25">
        <v>0</v>
      </c>
      <c r="I93" s="25">
        <v>0</v>
      </c>
      <c r="J93" s="25">
        <v>0</v>
      </c>
      <c r="K93" s="25">
        <v>0</v>
      </c>
      <c r="L93" s="25">
        <v>67.400000000000006</v>
      </c>
      <c r="M93" s="25">
        <v>83.65</v>
      </c>
      <c r="N93" s="25">
        <v>69.375</v>
      </c>
      <c r="O93" s="25">
        <v>0</v>
      </c>
      <c r="P93" s="25">
        <v>0</v>
      </c>
      <c r="Q93" s="25">
        <v>0</v>
      </c>
      <c r="R93" s="25">
        <v>0</v>
      </c>
      <c r="S93" s="25">
        <v>0</v>
      </c>
      <c r="T93" s="26">
        <f t="shared" si="5"/>
        <v>220.42500000000001</v>
      </c>
      <c r="U93" s="25">
        <v>0</v>
      </c>
      <c r="V93" s="25">
        <v>0</v>
      </c>
      <c r="W93" s="25">
        <v>0</v>
      </c>
      <c r="X93" s="25">
        <v>0</v>
      </c>
      <c r="Y93" s="25">
        <v>0</v>
      </c>
      <c r="Z93" s="25">
        <v>0</v>
      </c>
      <c r="AA93" s="25">
        <v>3.1</v>
      </c>
      <c r="AB93" s="25">
        <v>0</v>
      </c>
      <c r="AC93" s="25">
        <v>0</v>
      </c>
      <c r="AD93" s="25">
        <v>0</v>
      </c>
      <c r="AE93" s="25">
        <v>0</v>
      </c>
      <c r="AF93" s="25">
        <v>0</v>
      </c>
      <c r="AG93" s="25">
        <v>0</v>
      </c>
      <c r="AH93" s="25">
        <v>0</v>
      </c>
      <c r="AI93" s="25">
        <f t="shared" si="6"/>
        <v>3.1</v>
      </c>
      <c r="AJ93" s="25">
        <v>0</v>
      </c>
      <c r="AK93" s="25">
        <v>0</v>
      </c>
      <c r="AL93" s="25">
        <v>0</v>
      </c>
      <c r="AM93" s="25">
        <v>0</v>
      </c>
      <c r="AN93" s="25">
        <v>0</v>
      </c>
      <c r="AO93" s="25">
        <v>0</v>
      </c>
      <c r="AP93" s="25">
        <v>7</v>
      </c>
      <c r="AQ93" s="25">
        <v>13.025</v>
      </c>
      <c r="AR93" s="25">
        <v>10</v>
      </c>
      <c r="AS93" s="1">
        <v>0</v>
      </c>
      <c r="AT93" s="1">
        <v>0</v>
      </c>
      <c r="AU93" s="1">
        <v>0</v>
      </c>
      <c r="AV93" s="1">
        <v>0</v>
      </c>
      <c r="AW93" s="1">
        <v>0</v>
      </c>
      <c r="AX93" s="3">
        <f t="shared" si="7"/>
        <v>30.024999999999999</v>
      </c>
      <c r="AY93" s="1">
        <v>0</v>
      </c>
      <c r="AZ93" s="1">
        <v>0</v>
      </c>
      <c r="BA93" s="1">
        <v>0</v>
      </c>
      <c r="BB93" s="1">
        <v>0</v>
      </c>
      <c r="BC93" s="1">
        <v>0</v>
      </c>
      <c r="BD93" s="1">
        <v>0</v>
      </c>
      <c r="BE93" s="1">
        <v>10</v>
      </c>
      <c r="BF93" s="1">
        <v>14.025</v>
      </c>
      <c r="BG93" s="1">
        <v>3</v>
      </c>
      <c r="BH93" s="1">
        <v>0</v>
      </c>
      <c r="BI93" s="1">
        <v>0</v>
      </c>
      <c r="BJ93" s="1">
        <v>0</v>
      </c>
      <c r="BK93" s="1">
        <v>0</v>
      </c>
      <c r="BL93" s="1">
        <v>0</v>
      </c>
      <c r="BM93" s="3">
        <f t="shared" si="8"/>
        <v>27.024999999999999</v>
      </c>
      <c r="BN93" s="1">
        <v>0</v>
      </c>
      <c r="BO93" s="1">
        <v>0</v>
      </c>
      <c r="BP93" s="1">
        <v>0</v>
      </c>
      <c r="BQ93" s="1">
        <v>0</v>
      </c>
      <c r="BR93" s="1">
        <v>0</v>
      </c>
      <c r="BS93" s="1">
        <v>0</v>
      </c>
      <c r="BT93" s="1">
        <v>0</v>
      </c>
      <c r="BU93" s="1">
        <v>0</v>
      </c>
      <c r="BV93" s="1">
        <v>0</v>
      </c>
      <c r="BW93" s="1">
        <v>0</v>
      </c>
      <c r="BX93" s="1">
        <v>0</v>
      </c>
      <c r="BY93" s="1">
        <v>0</v>
      </c>
      <c r="BZ93" s="1">
        <v>0</v>
      </c>
      <c r="CA93" s="1">
        <v>0</v>
      </c>
      <c r="CB93" s="6">
        <f t="shared" si="9"/>
        <v>0</v>
      </c>
      <c r="CC93"/>
    </row>
    <row r="94" spans="1:81" x14ac:dyDescent="0.25">
      <c r="A94" s="1" t="s">
        <v>256</v>
      </c>
      <c r="B94" s="25">
        <f>VLOOKUP(Table1[[#This Row],[SchoolDBN]],Sheet2!$A$1:$E$205,2,FALSE)</f>
        <v>310200861073</v>
      </c>
      <c r="C94" s="25" t="str">
        <f>VLOOKUP(Table1[[#This Row],[SchoolDBN]],Sheet2!$A$1:$E$205,5,FALSE)</f>
        <v>M</v>
      </c>
      <c r="D94" s="1" t="s">
        <v>257</v>
      </c>
      <c r="E94" s="25" t="str">
        <f>VLOOKUP(D94,Sheet2!$A$1:$E$205,4,FALSE)</f>
        <v>SUNY</v>
      </c>
      <c r="F94" s="25">
        <v>61.15</v>
      </c>
      <c r="G94" s="25">
        <v>116.15</v>
      </c>
      <c r="H94" s="25">
        <v>59.975000000000001</v>
      </c>
      <c r="I94" s="25">
        <v>0</v>
      </c>
      <c r="J94" s="25">
        <v>0</v>
      </c>
      <c r="K94" s="25">
        <v>0</v>
      </c>
      <c r="L94" s="25">
        <v>0</v>
      </c>
      <c r="M94" s="25">
        <v>0</v>
      </c>
      <c r="N94" s="25">
        <v>0</v>
      </c>
      <c r="O94" s="25">
        <v>0</v>
      </c>
      <c r="P94" s="25">
        <v>0</v>
      </c>
      <c r="Q94" s="25">
        <v>0</v>
      </c>
      <c r="R94" s="25">
        <v>0</v>
      </c>
      <c r="S94" s="25">
        <v>0</v>
      </c>
      <c r="T94" s="26">
        <f t="shared" si="5"/>
        <v>237.27500000000001</v>
      </c>
      <c r="U94" s="25">
        <v>5</v>
      </c>
      <c r="V94" s="25">
        <v>5</v>
      </c>
      <c r="W94" s="25">
        <v>1</v>
      </c>
      <c r="X94" s="25">
        <v>0</v>
      </c>
      <c r="Y94" s="25">
        <v>0</v>
      </c>
      <c r="Z94" s="25">
        <v>0</v>
      </c>
      <c r="AA94" s="25">
        <v>0</v>
      </c>
      <c r="AB94" s="25">
        <v>0</v>
      </c>
      <c r="AC94" s="25">
        <v>0</v>
      </c>
      <c r="AD94" s="25">
        <v>0</v>
      </c>
      <c r="AE94" s="25">
        <v>0</v>
      </c>
      <c r="AF94" s="25">
        <v>0</v>
      </c>
      <c r="AG94" s="25">
        <v>0</v>
      </c>
      <c r="AH94" s="25">
        <v>0</v>
      </c>
      <c r="AI94" s="25">
        <f t="shared" si="6"/>
        <v>11</v>
      </c>
      <c r="AJ94" s="25">
        <v>1</v>
      </c>
      <c r="AK94" s="25">
        <v>2</v>
      </c>
      <c r="AL94" s="25">
        <v>2</v>
      </c>
      <c r="AM94" s="25">
        <v>0</v>
      </c>
      <c r="AN94" s="25">
        <v>0</v>
      </c>
      <c r="AO94" s="25">
        <v>0</v>
      </c>
      <c r="AP94" s="25">
        <v>0</v>
      </c>
      <c r="AQ94" s="25">
        <v>0</v>
      </c>
      <c r="AR94" s="25">
        <v>0</v>
      </c>
      <c r="AS94" s="1">
        <v>0</v>
      </c>
      <c r="AT94" s="1">
        <v>0</v>
      </c>
      <c r="AU94" s="1">
        <v>0</v>
      </c>
      <c r="AV94" s="1">
        <v>0</v>
      </c>
      <c r="AW94" s="1">
        <v>0</v>
      </c>
      <c r="AX94" s="3">
        <f t="shared" si="7"/>
        <v>5</v>
      </c>
      <c r="AY94" s="1">
        <v>0</v>
      </c>
      <c r="AZ94" s="1">
        <v>10.125</v>
      </c>
      <c r="BA94" s="1">
        <v>1.9750000000000001</v>
      </c>
      <c r="BB94" s="1">
        <v>0</v>
      </c>
      <c r="BC94" s="1">
        <v>0</v>
      </c>
      <c r="BD94" s="1">
        <v>0</v>
      </c>
      <c r="BE94" s="1">
        <v>0</v>
      </c>
      <c r="BF94" s="1">
        <v>0</v>
      </c>
      <c r="BG94" s="1">
        <v>0</v>
      </c>
      <c r="BH94" s="1">
        <v>0</v>
      </c>
      <c r="BI94" s="1">
        <v>0</v>
      </c>
      <c r="BJ94" s="1">
        <v>0</v>
      </c>
      <c r="BK94" s="1">
        <v>0</v>
      </c>
      <c r="BL94" s="1">
        <v>0</v>
      </c>
      <c r="BM94" s="3">
        <f t="shared" si="8"/>
        <v>12.1</v>
      </c>
      <c r="BN94" s="1">
        <v>0</v>
      </c>
      <c r="BO94" s="1">
        <v>0</v>
      </c>
      <c r="BP94" s="1">
        <v>0</v>
      </c>
      <c r="BQ94" s="1">
        <v>0</v>
      </c>
      <c r="BR94" s="1">
        <v>0</v>
      </c>
      <c r="BS94" s="1">
        <v>0</v>
      </c>
      <c r="BT94" s="1">
        <v>0</v>
      </c>
      <c r="BU94" s="1">
        <v>0</v>
      </c>
      <c r="BV94" s="1">
        <v>0</v>
      </c>
      <c r="BW94" s="1">
        <v>0</v>
      </c>
      <c r="BX94" s="1">
        <v>0</v>
      </c>
      <c r="BY94" s="1">
        <v>0</v>
      </c>
      <c r="BZ94" s="1">
        <v>0</v>
      </c>
      <c r="CA94" s="1">
        <v>0</v>
      </c>
      <c r="CB94" s="6">
        <f t="shared" si="9"/>
        <v>0</v>
      </c>
      <c r="CC94"/>
    </row>
    <row r="95" spans="1:81" x14ac:dyDescent="0.25">
      <c r="A95" s="1" t="s">
        <v>258</v>
      </c>
      <c r="B95" s="25">
        <f>VLOOKUP(Table1[[#This Row],[SchoolDBN]],Sheet2!$A$1:$E$205,2,FALSE)</f>
        <v>310300860871</v>
      </c>
      <c r="C95" s="25" t="str">
        <f>VLOOKUP(Table1[[#This Row],[SchoolDBN]],Sheet2!$A$1:$E$205,5,FALSE)</f>
        <v>M</v>
      </c>
      <c r="D95" s="1" t="s">
        <v>259</v>
      </c>
      <c r="E95" s="25" t="str">
        <f>VLOOKUP(D95,Sheet2!$A$1:$E$205,4,FALSE)</f>
        <v>DOE</v>
      </c>
      <c r="F95" s="25">
        <v>0</v>
      </c>
      <c r="G95" s="25">
        <v>0</v>
      </c>
      <c r="H95" s="25">
        <v>0</v>
      </c>
      <c r="I95" s="25">
        <v>0</v>
      </c>
      <c r="J95" s="25">
        <v>0</v>
      </c>
      <c r="K95" s="25">
        <v>0</v>
      </c>
      <c r="L95" s="25">
        <v>73.474999999999994</v>
      </c>
      <c r="M95" s="25">
        <v>71.325000000000003</v>
      </c>
      <c r="N95" s="25">
        <v>65.5</v>
      </c>
      <c r="O95" s="25">
        <v>61.174999999999997</v>
      </c>
      <c r="P95" s="25">
        <v>47.475000000000001</v>
      </c>
      <c r="Q95" s="25">
        <v>57.65</v>
      </c>
      <c r="R95" s="25">
        <v>43.4</v>
      </c>
      <c r="S95" s="25">
        <v>0</v>
      </c>
      <c r="T95" s="26">
        <f t="shared" si="5"/>
        <v>420</v>
      </c>
      <c r="U95" s="25">
        <v>0</v>
      </c>
      <c r="V95" s="25">
        <v>0</v>
      </c>
      <c r="W95" s="25">
        <v>0</v>
      </c>
      <c r="X95" s="25">
        <v>0</v>
      </c>
      <c r="Y95" s="25">
        <v>0</v>
      </c>
      <c r="Z95" s="25">
        <v>0</v>
      </c>
      <c r="AA95" s="25">
        <v>0</v>
      </c>
      <c r="AB95" s="25">
        <v>0</v>
      </c>
      <c r="AC95" s="25">
        <v>0</v>
      </c>
      <c r="AD95" s="25">
        <v>0</v>
      </c>
      <c r="AE95" s="25">
        <v>0</v>
      </c>
      <c r="AF95" s="25">
        <v>0</v>
      </c>
      <c r="AG95" s="25">
        <v>0</v>
      </c>
      <c r="AH95" s="25">
        <v>0</v>
      </c>
      <c r="AI95" s="25">
        <f t="shared" si="6"/>
        <v>0</v>
      </c>
      <c r="AJ95" s="25">
        <v>0</v>
      </c>
      <c r="AK95" s="25">
        <v>0</v>
      </c>
      <c r="AL95" s="25">
        <v>0</v>
      </c>
      <c r="AM95" s="25">
        <v>0</v>
      </c>
      <c r="AN95" s="25">
        <v>0</v>
      </c>
      <c r="AO95" s="25">
        <v>0</v>
      </c>
      <c r="AP95" s="25">
        <v>0</v>
      </c>
      <c r="AQ95" s="25">
        <v>0</v>
      </c>
      <c r="AR95" s="25">
        <v>0</v>
      </c>
      <c r="AS95" s="1">
        <v>0</v>
      </c>
      <c r="AT95" s="1">
        <v>0</v>
      </c>
      <c r="AU95" s="1">
        <v>0</v>
      </c>
      <c r="AV95" s="1">
        <v>0</v>
      </c>
      <c r="AW95" s="1">
        <v>0</v>
      </c>
      <c r="AX95" s="3">
        <f t="shared" si="7"/>
        <v>0</v>
      </c>
      <c r="AY95" s="1">
        <v>0</v>
      </c>
      <c r="AZ95" s="1">
        <v>0</v>
      </c>
      <c r="BA95" s="1">
        <v>0</v>
      </c>
      <c r="BB95" s="1">
        <v>0</v>
      </c>
      <c r="BC95" s="1">
        <v>0</v>
      </c>
      <c r="BD95" s="1">
        <v>0</v>
      </c>
      <c r="BE95" s="1">
        <v>41.05</v>
      </c>
      <c r="BF95" s="1">
        <v>39.1</v>
      </c>
      <c r="BG95" s="1">
        <v>37.049999999999997</v>
      </c>
      <c r="BH95" s="1">
        <v>39</v>
      </c>
      <c r="BI95" s="1">
        <v>26.024999999999999</v>
      </c>
      <c r="BJ95" s="1">
        <v>32.075000000000003</v>
      </c>
      <c r="BK95" s="1">
        <v>26.024999999999999</v>
      </c>
      <c r="BL95" s="1">
        <v>0</v>
      </c>
      <c r="BM95" s="3">
        <f t="shared" si="8"/>
        <v>240.32500000000002</v>
      </c>
      <c r="BN95" s="1">
        <v>0</v>
      </c>
      <c r="BO95" s="1">
        <v>0</v>
      </c>
      <c r="BP95" s="1">
        <v>0</v>
      </c>
      <c r="BQ95" s="1">
        <v>0</v>
      </c>
      <c r="BR95" s="1">
        <v>0</v>
      </c>
      <c r="BS95" s="1">
        <v>0</v>
      </c>
      <c r="BT95" s="1">
        <v>0</v>
      </c>
      <c r="BU95" s="1">
        <v>0</v>
      </c>
      <c r="BV95" s="1">
        <v>0</v>
      </c>
      <c r="BW95" s="1">
        <v>0</v>
      </c>
      <c r="BX95" s="1">
        <v>0</v>
      </c>
      <c r="BY95" s="1">
        <v>0</v>
      </c>
      <c r="BZ95" s="1">
        <v>0</v>
      </c>
      <c r="CA95" s="1">
        <v>0</v>
      </c>
      <c r="CB95" s="6">
        <f t="shared" si="9"/>
        <v>0</v>
      </c>
      <c r="CC95"/>
    </row>
    <row r="96" spans="1:81" x14ac:dyDescent="0.25">
      <c r="A96" s="1" t="s">
        <v>260</v>
      </c>
      <c r="B96" s="25">
        <f>VLOOKUP(Table1[[#This Row],[SchoolDBN]],Sheet2!$A$1:$E$205,2,FALSE)</f>
        <v>310500860864</v>
      </c>
      <c r="C96" s="25" t="str">
        <f>VLOOKUP(Table1[[#This Row],[SchoolDBN]],Sheet2!$A$1:$E$205,5,FALSE)</f>
        <v>M</v>
      </c>
      <c r="D96" s="1" t="s">
        <v>261</v>
      </c>
      <c r="E96" s="25" t="str">
        <f>VLOOKUP(D96,Sheet2!$A$1:$E$205,4,FALSE)</f>
        <v>DOE</v>
      </c>
      <c r="F96" s="25">
        <v>91.15</v>
      </c>
      <c r="G96" s="25">
        <v>99.05</v>
      </c>
      <c r="H96" s="25">
        <v>102.02500000000001</v>
      </c>
      <c r="I96" s="25">
        <v>99.95</v>
      </c>
      <c r="J96" s="25">
        <v>99.15</v>
      </c>
      <c r="K96" s="25">
        <v>99.1</v>
      </c>
      <c r="L96" s="25">
        <v>95.174999999999997</v>
      </c>
      <c r="M96" s="25">
        <v>97.174999999999997</v>
      </c>
      <c r="N96" s="25">
        <v>79.075000000000003</v>
      </c>
      <c r="O96" s="25">
        <v>69.974999999999994</v>
      </c>
      <c r="P96" s="25">
        <v>90.174999999999997</v>
      </c>
      <c r="Q96" s="25">
        <v>57.024999999999999</v>
      </c>
      <c r="R96" s="25">
        <v>55.024999999999999</v>
      </c>
      <c r="S96" s="25">
        <v>0</v>
      </c>
      <c r="T96" s="26">
        <f t="shared" si="5"/>
        <v>1134.0500000000002</v>
      </c>
      <c r="U96" s="25">
        <v>9</v>
      </c>
      <c r="V96" s="25">
        <v>6</v>
      </c>
      <c r="W96" s="25">
        <v>7</v>
      </c>
      <c r="X96" s="25">
        <v>1</v>
      </c>
      <c r="Y96" s="25">
        <v>3</v>
      </c>
      <c r="Z96" s="25">
        <v>2</v>
      </c>
      <c r="AA96" s="25">
        <v>1</v>
      </c>
      <c r="AB96" s="25">
        <v>1</v>
      </c>
      <c r="AC96" s="25">
        <v>0</v>
      </c>
      <c r="AD96" s="25">
        <v>1</v>
      </c>
      <c r="AE96" s="25">
        <v>2</v>
      </c>
      <c r="AF96" s="25">
        <v>0</v>
      </c>
      <c r="AG96" s="25">
        <v>0</v>
      </c>
      <c r="AH96" s="25">
        <v>0</v>
      </c>
      <c r="AI96" s="25">
        <f t="shared" si="6"/>
        <v>33</v>
      </c>
      <c r="AJ96" s="25">
        <v>9</v>
      </c>
      <c r="AK96" s="25">
        <v>2</v>
      </c>
      <c r="AL96" s="25">
        <v>4</v>
      </c>
      <c r="AM96" s="25">
        <v>5</v>
      </c>
      <c r="AN96" s="25">
        <v>3</v>
      </c>
      <c r="AO96" s="25">
        <v>7</v>
      </c>
      <c r="AP96" s="25">
        <v>1</v>
      </c>
      <c r="AQ96" s="25">
        <v>9</v>
      </c>
      <c r="AR96" s="25">
        <v>4</v>
      </c>
      <c r="AS96" s="1">
        <v>4</v>
      </c>
      <c r="AT96" s="1">
        <v>5</v>
      </c>
      <c r="AU96" s="1">
        <v>2</v>
      </c>
      <c r="AV96" s="1">
        <v>3</v>
      </c>
      <c r="AW96" s="1">
        <v>0</v>
      </c>
      <c r="AX96" s="3">
        <f t="shared" si="7"/>
        <v>58</v>
      </c>
      <c r="AY96" s="1">
        <v>0</v>
      </c>
      <c r="AZ96" s="1">
        <v>0</v>
      </c>
      <c r="BA96" s="1">
        <v>0</v>
      </c>
      <c r="BB96" s="1">
        <v>0</v>
      </c>
      <c r="BC96" s="1">
        <v>0</v>
      </c>
      <c r="BD96" s="1">
        <v>0</v>
      </c>
      <c r="BE96" s="1">
        <v>0</v>
      </c>
      <c r="BF96" s="1">
        <v>0</v>
      </c>
      <c r="BG96" s="1">
        <v>0</v>
      </c>
      <c r="BH96" s="1">
        <v>0</v>
      </c>
      <c r="BI96" s="1">
        <v>1</v>
      </c>
      <c r="BJ96" s="1">
        <v>0</v>
      </c>
      <c r="BK96" s="1">
        <v>0</v>
      </c>
      <c r="BL96" s="1">
        <v>0</v>
      </c>
      <c r="BM96" s="3">
        <f t="shared" si="8"/>
        <v>1</v>
      </c>
      <c r="BN96" s="1">
        <v>0</v>
      </c>
      <c r="BO96" s="1">
        <v>0</v>
      </c>
      <c r="BP96" s="1">
        <v>0</v>
      </c>
      <c r="BQ96" s="1">
        <v>0</v>
      </c>
      <c r="BR96" s="1">
        <v>0</v>
      </c>
      <c r="BS96" s="1">
        <v>0</v>
      </c>
      <c r="BT96" s="1">
        <v>0</v>
      </c>
      <c r="BU96" s="1">
        <v>0</v>
      </c>
      <c r="BV96" s="1">
        <v>0</v>
      </c>
      <c r="BW96" s="1">
        <v>0</v>
      </c>
      <c r="BX96" s="1">
        <v>0</v>
      </c>
      <c r="BY96" s="1">
        <v>0</v>
      </c>
      <c r="BZ96" s="1">
        <v>0</v>
      </c>
      <c r="CA96" s="1">
        <v>0</v>
      </c>
      <c r="CB96" s="6">
        <f t="shared" si="9"/>
        <v>0</v>
      </c>
      <c r="CC96"/>
    </row>
    <row r="97" spans="1:81" x14ac:dyDescent="0.25">
      <c r="A97" s="1" t="s">
        <v>262</v>
      </c>
      <c r="B97" s="25">
        <f>VLOOKUP(Table1[[#This Row],[SchoolDBN]],Sheet2!$A$1:$E$205,2,FALSE)</f>
        <v>310100860873</v>
      </c>
      <c r="C97" s="25" t="str">
        <f>VLOOKUP(Table1[[#This Row],[SchoolDBN]],Sheet2!$A$1:$E$205,5,FALSE)</f>
        <v>M</v>
      </c>
      <c r="D97" s="1" t="s">
        <v>263</v>
      </c>
      <c r="E97" s="25" t="str">
        <f>VLOOKUP(D97,Sheet2!$A$1:$E$205,4,FALSE)</f>
        <v>DOE</v>
      </c>
      <c r="F97" s="25">
        <v>46</v>
      </c>
      <c r="G97" s="25">
        <v>46</v>
      </c>
      <c r="H97" s="25">
        <v>49</v>
      </c>
      <c r="I97" s="25">
        <v>47</v>
      </c>
      <c r="J97" s="25">
        <v>40.128</v>
      </c>
      <c r="K97" s="25">
        <v>38</v>
      </c>
      <c r="L97" s="25">
        <v>0</v>
      </c>
      <c r="M97" s="25">
        <v>0</v>
      </c>
      <c r="N97" s="25">
        <v>0</v>
      </c>
      <c r="O97" s="25">
        <v>0</v>
      </c>
      <c r="P97" s="25">
        <v>0</v>
      </c>
      <c r="Q97" s="25">
        <v>0</v>
      </c>
      <c r="R97" s="25">
        <v>0</v>
      </c>
      <c r="S97" s="25">
        <v>0</v>
      </c>
      <c r="T97" s="26">
        <f t="shared" si="5"/>
        <v>266.12799999999999</v>
      </c>
      <c r="U97" s="25">
        <v>0</v>
      </c>
      <c r="V97" s="25">
        <v>0.94899999999999995</v>
      </c>
      <c r="W97" s="25">
        <v>0</v>
      </c>
      <c r="X97" s="25">
        <v>0</v>
      </c>
      <c r="Y97" s="25">
        <v>0.97399999999999998</v>
      </c>
      <c r="Z97" s="25">
        <v>0</v>
      </c>
      <c r="AA97" s="25">
        <v>0</v>
      </c>
      <c r="AB97" s="25">
        <v>0</v>
      </c>
      <c r="AC97" s="25">
        <v>0</v>
      </c>
      <c r="AD97" s="25">
        <v>0</v>
      </c>
      <c r="AE97" s="25">
        <v>0</v>
      </c>
      <c r="AF97" s="25">
        <v>0</v>
      </c>
      <c r="AG97" s="25">
        <v>0</v>
      </c>
      <c r="AH97" s="25">
        <v>0</v>
      </c>
      <c r="AI97" s="25">
        <f t="shared" si="6"/>
        <v>1.923</v>
      </c>
      <c r="AJ97" s="25">
        <v>1.8720000000000001</v>
      </c>
      <c r="AK97" s="25">
        <v>6</v>
      </c>
      <c r="AL97" s="25">
        <v>7</v>
      </c>
      <c r="AM97" s="25">
        <v>9.9489999999999998</v>
      </c>
      <c r="AN97" s="25">
        <v>12.949</v>
      </c>
      <c r="AO97" s="25">
        <v>7.9740000000000002</v>
      </c>
      <c r="AP97" s="25">
        <v>0</v>
      </c>
      <c r="AQ97" s="25">
        <v>0</v>
      </c>
      <c r="AR97" s="25">
        <v>0</v>
      </c>
      <c r="AS97" s="1">
        <v>0</v>
      </c>
      <c r="AT97" s="1">
        <v>0</v>
      </c>
      <c r="AU97" s="1">
        <v>0</v>
      </c>
      <c r="AV97" s="1">
        <v>0</v>
      </c>
      <c r="AW97" s="1">
        <v>0</v>
      </c>
      <c r="AX97" s="3">
        <f t="shared" si="7"/>
        <v>45.744</v>
      </c>
      <c r="AY97" s="1">
        <v>0</v>
      </c>
      <c r="AZ97" s="1">
        <v>0</v>
      </c>
      <c r="BA97" s="1">
        <v>0</v>
      </c>
      <c r="BB97" s="1">
        <v>0</v>
      </c>
      <c r="BC97" s="1">
        <v>0</v>
      </c>
      <c r="BD97" s="1">
        <v>0</v>
      </c>
      <c r="BE97" s="1">
        <v>0</v>
      </c>
      <c r="BF97" s="1">
        <v>0</v>
      </c>
      <c r="BG97" s="1">
        <v>0</v>
      </c>
      <c r="BH97" s="1">
        <v>0</v>
      </c>
      <c r="BI97" s="1">
        <v>0</v>
      </c>
      <c r="BJ97" s="1">
        <v>0</v>
      </c>
      <c r="BK97" s="1">
        <v>0</v>
      </c>
      <c r="BL97" s="1">
        <v>0</v>
      </c>
      <c r="BM97" s="3">
        <f t="shared" si="8"/>
        <v>0</v>
      </c>
      <c r="BN97" s="1">
        <v>0</v>
      </c>
      <c r="BO97" s="1">
        <v>0</v>
      </c>
      <c r="BP97" s="1">
        <v>0</v>
      </c>
      <c r="BQ97" s="1">
        <v>0</v>
      </c>
      <c r="BR97" s="1">
        <v>0</v>
      </c>
      <c r="BS97" s="1">
        <v>0</v>
      </c>
      <c r="BT97" s="1">
        <v>0</v>
      </c>
      <c r="BU97" s="1">
        <v>0</v>
      </c>
      <c r="BV97" s="1">
        <v>0</v>
      </c>
      <c r="BW97" s="1">
        <v>0</v>
      </c>
      <c r="BX97" s="1">
        <v>0</v>
      </c>
      <c r="BY97" s="1">
        <v>0</v>
      </c>
      <c r="BZ97" s="1">
        <v>0</v>
      </c>
      <c r="CA97" s="1">
        <v>0</v>
      </c>
      <c r="CB97" s="6">
        <f t="shared" si="9"/>
        <v>0</v>
      </c>
      <c r="CC97"/>
    </row>
    <row r="98" spans="1:81" x14ac:dyDescent="0.25">
      <c r="A98" s="1" t="s">
        <v>264</v>
      </c>
      <c r="B98" s="25">
        <f>VLOOKUP(Table1[[#This Row],[SchoolDBN]],Sheet2!$A$1:$E$205,2,FALSE)</f>
        <v>310300860875</v>
      </c>
      <c r="C98" s="25" t="str">
        <f>VLOOKUP(Table1[[#This Row],[SchoolDBN]],Sheet2!$A$1:$E$205,5,FALSE)</f>
        <v>M</v>
      </c>
      <c r="D98" s="1" t="s">
        <v>265</v>
      </c>
      <c r="E98" s="25" t="str">
        <f>VLOOKUP(D98,Sheet2!$A$1:$E$205,4,FALSE)</f>
        <v>SUNY</v>
      </c>
      <c r="F98" s="25">
        <v>64.974999999999994</v>
      </c>
      <c r="G98" s="25">
        <v>49.8</v>
      </c>
      <c r="H98" s="25">
        <v>56.2</v>
      </c>
      <c r="I98" s="25">
        <v>51.125</v>
      </c>
      <c r="J98" s="25">
        <v>49.1</v>
      </c>
      <c r="K98" s="25">
        <v>40.1</v>
      </c>
      <c r="L98" s="25">
        <v>0</v>
      </c>
      <c r="M98" s="25">
        <v>0</v>
      </c>
      <c r="N98" s="25">
        <v>0</v>
      </c>
      <c r="O98" s="25">
        <v>0</v>
      </c>
      <c r="P98" s="25">
        <v>0</v>
      </c>
      <c r="Q98" s="25">
        <v>0</v>
      </c>
      <c r="R98" s="25">
        <v>0</v>
      </c>
      <c r="S98" s="25">
        <v>0</v>
      </c>
      <c r="T98" s="26">
        <f t="shared" si="5"/>
        <v>311.3</v>
      </c>
      <c r="U98" s="25">
        <v>2</v>
      </c>
      <c r="V98" s="25">
        <v>0</v>
      </c>
      <c r="W98" s="25">
        <v>1</v>
      </c>
      <c r="X98" s="25">
        <v>0</v>
      </c>
      <c r="Y98" s="25">
        <v>3</v>
      </c>
      <c r="Z98" s="25">
        <v>0</v>
      </c>
      <c r="AA98" s="25">
        <v>0</v>
      </c>
      <c r="AB98" s="25">
        <v>0</v>
      </c>
      <c r="AC98" s="25">
        <v>0</v>
      </c>
      <c r="AD98" s="25">
        <v>0</v>
      </c>
      <c r="AE98" s="25">
        <v>0</v>
      </c>
      <c r="AF98" s="25">
        <v>0</v>
      </c>
      <c r="AG98" s="25">
        <v>0</v>
      </c>
      <c r="AH98" s="25">
        <v>0</v>
      </c>
      <c r="AI98" s="25">
        <f t="shared" si="6"/>
        <v>6</v>
      </c>
      <c r="AJ98" s="25">
        <v>0</v>
      </c>
      <c r="AK98" s="25">
        <v>0</v>
      </c>
      <c r="AL98" s="25">
        <v>0</v>
      </c>
      <c r="AM98" s="25">
        <v>0</v>
      </c>
      <c r="AN98" s="25">
        <v>0</v>
      </c>
      <c r="AO98" s="25">
        <v>0</v>
      </c>
      <c r="AP98" s="25">
        <v>0</v>
      </c>
      <c r="AQ98" s="25">
        <v>0</v>
      </c>
      <c r="AR98" s="25">
        <v>0</v>
      </c>
      <c r="AS98" s="1">
        <v>0</v>
      </c>
      <c r="AT98" s="1">
        <v>0</v>
      </c>
      <c r="AU98" s="1">
        <v>0</v>
      </c>
      <c r="AV98" s="1">
        <v>0</v>
      </c>
      <c r="AW98" s="1">
        <v>0</v>
      </c>
      <c r="AX98" s="3">
        <f t="shared" si="7"/>
        <v>0</v>
      </c>
      <c r="AY98" s="1">
        <v>7</v>
      </c>
      <c r="AZ98" s="1">
        <v>7</v>
      </c>
      <c r="BA98" s="1">
        <v>5</v>
      </c>
      <c r="BB98" s="1">
        <v>0</v>
      </c>
      <c r="BC98" s="1">
        <v>2</v>
      </c>
      <c r="BD98" s="1">
        <v>4</v>
      </c>
      <c r="BE98" s="1">
        <v>0</v>
      </c>
      <c r="BF98" s="1">
        <v>0</v>
      </c>
      <c r="BG98" s="1">
        <v>0</v>
      </c>
      <c r="BH98" s="1">
        <v>0</v>
      </c>
      <c r="BI98" s="1">
        <v>0</v>
      </c>
      <c r="BJ98" s="1">
        <v>0</v>
      </c>
      <c r="BK98" s="1">
        <v>0</v>
      </c>
      <c r="BL98" s="1">
        <v>0</v>
      </c>
      <c r="BM98" s="3">
        <f t="shared" si="8"/>
        <v>25</v>
      </c>
      <c r="BN98" s="1">
        <v>0</v>
      </c>
      <c r="BO98" s="1">
        <v>0</v>
      </c>
      <c r="BP98" s="1">
        <v>0</v>
      </c>
      <c r="BQ98" s="1">
        <v>0</v>
      </c>
      <c r="BR98" s="1">
        <v>0</v>
      </c>
      <c r="BS98" s="1">
        <v>0</v>
      </c>
      <c r="BT98" s="1">
        <v>0</v>
      </c>
      <c r="BU98" s="1">
        <v>0</v>
      </c>
      <c r="BV98" s="1">
        <v>0</v>
      </c>
      <c r="BW98" s="1">
        <v>0</v>
      </c>
      <c r="BX98" s="1">
        <v>0</v>
      </c>
      <c r="BY98" s="1">
        <v>0</v>
      </c>
      <c r="BZ98" s="1">
        <v>0</v>
      </c>
      <c r="CA98" s="1">
        <v>0</v>
      </c>
      <c r="CB98" s="6">
        <f t="shared" si="9"/>
        <v>0</v>
      </c>
      <c r="CC98"/>
    </row>
    <row r="99" spans="1:81" x14ac:dyDescent="0.25">
      <c r="A99" s="1" t="s">
        <v>266</v>
      </c>
      <c r="B99" s="25">
        <f>VLOOKUP(Table1[[#This Row],[SchoolDBN]],Sheet2!$A$1:$E$205,2,FALSE)</f>
        <v>310100860866</v>
      </c>
      <c r="C99" s="25" t="str">
        <f>VLOOKUP(Table1[[#This Row],[SchoolDBN]],Sheet2!$A$1:$E$205,5,FALSE)</f>
        <v>M</v>
      </c>
      <c r="D99" s="1" t="s">
        <v>267</v>
      </c>
      <c r="E99" s="25" t="str">
        <f>VLOOKUP(D99,Sheet2!$A$1:$E$205,4,FALSE)</f>
        <v>SUNY</v>
      </c>
      <c r="F99" s="25">
        <v>69.25</v>
      </c>
      <c r="G99" s="25">
        <v>74.275000000000006</v>
      </c>
      <c r="H99" s="25">
        <v>76.275000000000006</v>
      </c>
      <c r="I99" s="25">
        <v>77.325000000000003</v>
      </c>
      <c r="J99" s="25">
        <v>71.75</v>
      </c>
      <c r="K99" s="25">
        <v>83.1</v>
      </c>
      <c r="L99" s="25">
        <v>68.05</v>
      </c>
      <c r="M99" s="25">
        <v>45.05</v>
      </c>
      <c r="N99" s="25">
        <v>45</v>
      </c>
      <c r="O99" s="25">
        <v>0</v>
      </c>
      <c r="P99" s="25">
        <v>0</v>
      </c>
      <c r="Q99" s="25">
        <v>0</v>
      </c>
      <c r="R99" s="25">
        <v>0</v>
      </c>
      <c r="S99" s="25">
        <v>0</v>
      </c>
      <c r="T99" s="26">
        <f t="shared" si="5"/>
        <v>610.07499999999993</v>
      </c>
      <c r="U99" s="25">
        <v>4</v>
      </c>
      <c r="V99" s="25">
        <v>3.05</v>
      </c>
      <c r="W99" s="25">
        <v>4</v>
      </c>
      <c r="X99" s="25">
        <v>2</v>
      </c>
      <c r="Y99" s="25">
        <v>3</v>
      </c>
      <c r="Z99" s="25">
        <v>1</v>
      </c>
      <c r="AA99" s="25">
        <v>2</v>
      </c>
      <c r="AB99" s="25">
        <v>1</v>
      </c>
      <c r="AC99" s="25">
        <v>0</v>
      </c>
      <c r="AD99" s="25">
        <v>0</v>
      </c>
      <c r="AE99" s="25">
        <v>0</v>
      </c>
      <c r="AF99" s="25">
        <v>0</v>
      </c>
      <c r="AG99" s="25">
        <v>0</v>
      </c>
      <c r="AH99" s="25">
        <v>0</v>
      </c>
      <c r="AI99" s="25">
        <f t="shared" si="6"/>
        <v>20.05</v>
      </c>
      <c r="AJ99" s="25">
        <v>0</v>
      </c>
      <c r="AK99" s="25">
        <v>0</v>
      </c>
      <c r="AL99" s="25">
        <v>0</v>
      </c>
      <c r="AM99" s="25">
        <v>1</v>
      </c>
      <c r="AN99" s="25">
        <v>0</v>
      </c>
      <c r="AO99" s="25">
        <v>3</v>
      </c>
      <c r="AP99" s="25">
        <v>2</v>
      </c>
      <c r="AQ99" s="25">
        <v>0</v>
      </c>
      <c r="AR99" s="25">
        <v>0</v>
      </c>
      <c r="AS99" s="1">
        <v>0</v>
      </c>
      <c r="AT99" s="1">
        <v>0</v>
      </c>
      <c r="AU99" s="1">
        <v>0</v>
      </c>
      <c r="AV99" s="1">
        <v>0</v>
      </c>
      <c r="AW99" s="1">
        <v>0</v>
      </c>
      <c r="AX99" s="3">
        <f t="shared" si="7"/>
        <v>6</v>
      </c>
      <c r="AY99" s="1">
        <v>4</v>
      </c>
      <c r="AZ99" s="1">
        <v>10</v>
      </c>
      <c r="BA99" s="1">
        <v>6</v>
      </c>
      <c r="BB99" s="1">
        <v>5</v>
      </c>
      <c r="BC99" s="1">
        <v>6</v>
      </c>
      <c r="BD99" s="1">
        <v>10</v>
      </c>
      <c r="BE99" s="1">
        <v>12.975</v>
      </c>
      <c r="BF99" s="1">
        <v>11</v>
      </c>
      <c r="BG99" s="1">
        <v>7</v>
      </c>
      <c r="BH99" s="1">
        <v>0</v>
      </c>
      <c r="BI99" s="1">
        <v>0</v>
      </c>
      <c r="BJ99" s="1">
        <v>0</v>
      </c>
      <c r="BK99" s="1">
        <v>0</v>
      </c>
      <c r="BL99" s="1">
        <v>0</v>
      </c>
      <c r="BM99" s="3">
        <f t="shared" si="8"/>
        <v>71.974999999999994</v>
      </c>
      <c r="BN99" s="1">
        <v>0</v>
      </c>
      <c r="BO99" s="1">
        <v>0</v>
      </c>
      <c r="BP99" s="1">
        <v>0</v>
      </c>
      <c r="BQ99" s="1">
        <v>0</v>
      </c>
      <c r="BR99" s="1">
        <v>0</v>
      </c>
      <c r="BS99" s="1">
        <v>0</v>
      </c>
      <c r="BT99" s="1">
        <v>0</v>
      </c>
      <c r="BU99" s="1">
        <v>0</v>
      </c>
      <c r="BV99" s="1">
        <v>0</v>
      </c>
      <c r="BW99" s="1">
        <v>0</v>
      </c>
      <c r="BX99" s="1">
        <v>0</v>
      </c>
      <c r="BY99" s="1">
        <v>0</v>
      </c>
      <c r="BZ99" s="1">
        <v>0</v>
      </c>
      <c r="CA99" s="1">
        <v>0</v>
      </c>
      <c r="CB99" s="6">
        <f t="shared" si="9"/>
        <v>0</v>
      </c>
      <c r="CC99"/>
    </row>
    <row r="100" spans="1:81" x14ac:dyDescent="0.25">
      <c r="A100" s="1" t="s">
        <v>268</v>
      </c>
      <c r="B100" s="25">
        <f>VLOOKUP(Table1[[#This Row],[SchoolDBN]],Sheet2!$A$1:$E$205,2,FALSE)</f>
        <v>310400860849</v>
      </c>
      <c r="C100" s="25" t="str">
        <f>VLOOKUP(Table1[[#This Row],[SchoolDBN]],Sheet2!$A$1:$E$205,5,FALSE)</f>
        <v>M</v>
      </c>
      <c r="D100" s="1" t="s">
        <v>269</v>
      </c>
      <c r="E100" s="25" t="str">
        <f>VLOOKUP(D100,Sheet2!$A$1:$E$205,4,FALSE)</f>
        <v>SUNY</v>
      </c>
      <c r="F100" s="25">
        <v>120</v>
      </c>
      <c r="G100" s="25">
        <v>105.95</v>
      </c>
      <c r="H100" s="25">
        <v>98</v>
      </c>
      <c r="I100" s="25">
        <v>82</v>
      </c>
      <c r="J100" s="25">
        <v>0</v>
      </c>
      <c r="K100" s="25">
        <v>69</v>
      </c>
      <c r="L100" s="25">
        <v>65</v>
      </c>
      <c r="M100" s="25">
        <v>61</v>
      </c>
      <c r="N100" s="25">
        <v>51</v>
      </c>
      <c r="O100" s="25">
        <v>56</v>
      </c>
      <c r="P100" s="25">
        <v>70</v>
      </c>
      <c r="Q100" s="25">
        <v>54</v>
      </c>
      <c r="R100" s="25">
        <v>44</v>
      </c>
      <c r="S100" s="25">
        <v>0</v>
      </c>
      <c r="T100" s="26">
        <f t="shared" si="5"/>
        <v>875.95</v>
      </c>
      <c r="U100" s="25">
        <v>5</v>
      </c>
      <c r="V100" s="25">
        <v>6</v>
      </c>
      <c r="W100" s="25">
        <v>6</v>
      </c>
      <c r="X100" s="25">
        <v>2</v>
      </c>
      <c r="Y100" s="25">
        <v>0</v>
      </c>
      <c r="Z100" s="25">
        <v>4</v>
      </c>
      <c r="AA100" s="25">
        <v>0</v>
      </c>
      <c r="AB100" s="25">
        <v>0</v>
      </c>
      <c r="AC100" s="25">
        <v>0</v>
      </c>
      <c r="AD100" s="25">
        <v>0</v>
      </c>
      <c r="AE100" s="25">
        <v>0</v>
      </c>
      <c r="AF100" s="25">
        <v>0</v>
      </c>
      <c r="AG100" s="25">
        <v>1</v>
      </c>
      <c r="AH100" s="25">
        <v>0</v>
      </c>
      <c r="AI100" s="25">
        <f t="shared" si="6"/>
        <v>24</v>
      </c>
      <c r="AJ100" s="25">
        <v>1</v>
      </c>
      <c r="AK100" s="25">
        <v>1</v>
      </c>
      <c r="AL100" s="25">
        <v>0</v>
      </c>
      <c r="AM100" s="25">
        <v>1</v>
      </c>
      <c r="AN100" s="25">
        <v>0</v>
      </c>
      <c r="AO100" s="25">
        <v>1</v>
      </c>
      <c r="AP100" s="25">
        <v>7</v>
      </c>
      <c r="AQ100" s="25">
        <v>7</v>
      </c>
      <c r="AR100" s="25">
        <v>2</v>
      </c>
      <c r="AS100" s="1">
        <v>8</v>
      </c>
      <c r="AT100" s="1">
        <v>6</v>
      </c>
      <c r="AU100" s="1">
        <v>3</v>
      </c>
      <c r="AV100" s="1">
        <v>3</v>
      </c>
      <c r="AW100" s="1">
        <v>0</v>
      </c>
      <c r="AX100" s="3">
        <f t="shared" si="7"/>
        <v>40</v>
      </c>
      <c r="AY100" s="1">
        <v>8</v>
      </c>
      <c r="AZ100" s="1">
        <v>8</v>
      </c>
      <c r="BA100" s="1">
        <v>16</v>
      </c>
      <c r="BB100" s="1">
        <v>2</v>
      </c>
      <c r="BC100" s="1">
        <v>0</v>
      </c>
      <c r="BD100" s="1">
        <v>11</v>
      </c>
      <c r="BE100" s="1">
        <v>11</v>
      </c>
      <c r="BF100" s="1">
        <v>6</v>
      </c>
      <c r="BG100" s="1">
        <v>7</v>
      </c>
      <c r="BH100" s="1">
        <v>0</v>
      </c>
      <c r="BI100" s="1">
        <v>6</v>
      </c>
      <c r="BJ100" s="1">
        <v>0</v>
      </c>
      <c r="BK100" s="1">
        <v>0</v>
      </c>
      <c r="BL100" s="1">
        <v>0</v>
      </c>
      <c r="BM100" s="3">
        <f t="shared" si="8"/>
        <v>75</v>
      </c>
      <c r="BN100" s="1">
        <v>0</v>
      </c>
      <c r="BO100" s="1">
        <v>0</v>
      </c>
      <c r="BP100" s="1">
        <v>0</v>
      </c>
      <c r="BQ100" s="1">
        <v>0</v>
      </c>
      <c r="BR100" s="1">
        <v>0</v>
      </c>
      <c r="BS100" s="1">
        <v>0</v>
      </c>
      <c r="BT100" s="1">
        <v>0</v>
      </c>
      <c r="BU100" s="1">
        <v>0</v>
      </c>
      <c r="BV100" s="1">
        <v>0</v>
      </c>
      <c r="BW100" s="1">
        <v>0</v>
      </c>
      <c r="BX100" s="1">
        <v>0</v>
      </c>
      <c r="BY100" s="1">
        <v>0</v>
      </c>
      <c r="BZ100" s="1">
        <v>0</v>
      </c>
      <c r="CA100" s="1">
        <v>0</v>
      </c>
      <c r="CB100" s="6">
        <f t="shared" si="9"/>
        <v>0</v>
      </c>
      <c r="CC100"/>
    </row>
    <row r="101" spans="1:81" x14ac:dyDescent="0.25">
      <c r="A101" s="1" t="s">
        <v>270</v>
      </c>
      <c r="B101" s="25">
        <f>VLOOKUP(Table1[[#This Row],[SchoolDBN]],Sheet2!$A$1:$E$205,2,FALSE)</f>
        <v>310500860883</v>
      </c>
      <c r="C101" s="25" t="s">
        <v>507</v>
      </c>
      <c r="D101" s="1" t="s">
        <v>271</v>
      </c>
      <c r="E101" s="25" t="str">
        <f>VLOOKUP(D101,Sheet2!$A$1:$E$205,4,FALSE)</f>
        <v>DOE</v>
      </c>
      <c r="F101" s="25">
        <v>103.175</v>
      </c>
      <c r="G101" s="25">
        <v>102.075</v>
      </c>
      <c r="H101" s="25">
        <v>102</v>
      </c>
      <c r="I101" s="25">
        <v>97.1</v>
      </c>
      <c r="J101" s="25">
        <v>99.1</v>
      </c>
      <c r="K101" s="25">
        <v>93</v>
      </c>
      <c r="L101" s="25">
        <v>95.075000000000003</v>
      </c>
      <c r="M101" s="25">
        <v>91.025000000000006</v>
      </c>
      <c r="N101" s="25">
        <v>78.05</v>
      </c>
      <c r="O101" s="25">
        <v>83.05</v>
      </c>
      <c r="P101" s="25">
        <v>83.05</v>
      </c>
      <c r="Q101" s="25">
        <v>102.125</v>
      </c>
      <c r="R101" s="25">
        <v>23.1</v>
      </c>
      <c r="S101" s="25">
        <v>0</v>
      </c>
      <c r="T101" s="26">
        <f t="shared" si="5"/>
        <v>1151.925</v>
      </c>
      <c r="U101" s="25">
        <v>7</v>
      </c>
      <c r="V101" s="25">
        <v>5</v>
      </c>
      <c r="W101" s="25">
        <v>11</v>
      </c>
      <c r="X101" s="25">
        <v>2</v>
      </c>
      <c r="Y101" s="25">
        <v>6</v>
      </c>
      <c r="Z101" s="25">
        <v>2</v>
      </c>
      <c r="AA101" s="25">
        <v>6</v>
      </c>
      <c r="AB101" s="25">
        <v>2</v>
      </c>
      <c r="AC101" s="25">
        <v>4</v>
      </c>
      <c r="AD101" s="25">
        <v>1</v>
      </c>
      <c r="AE101" s="25">
        <v>4</v>
      </c>
      <c r="AF101" s="25">
        <v>3</v>
      </c>
      <c r="AG101" s="25">
        <v>0</v>
      </c>
      <c r="AH101" s="25">
        <v>0</v>
      </c>
      <c r="AI101" s="25">
        <f t="shared" si="6"/>
        <v>53</v>
      </c>
      <c r="AJ101" s="25">
        <v>0</v>
      </c>
      <c r="AK101" s="25">
        <v>0</v>
      </c>
      <c r="AL101" s="25">
        <v>0</v>
      </c>
      <c r="AM101" s="25">
        <v>0</v>
      </c>
      <c r="AN101" s="25">
        <v>0</v>
      </c>
      <c r="AO101" s="25">
        <v>20</v>
      </c>
      <c r="AP101" s="25">
        <v>14</v>
      </c>
      <c r="AQ101" s="25">
        <v>4</v>
      </c>
      <c r="AR101" s="25">
        <v>15</v>
      </c>
      <c r="AS101" s="1">
        <v>13</v>
      </c>
      <c r="AT101" s="1">
        <v>14</v>
      </c>
      <c r="AU101" s="1">
        <v>13</v>
      </c>
      <c r="AV101" s="1">
        <v>0</v>
      </c>
      <c r="AW101" s="1">
        <v>0</v>
      </c>
      <c r="AX101" s="3">
        <f t="shared" si="7"/>
        <v>93</v>
      </c>
      <c r="AY101" s="1">
        <v>7</v>
      </c>
      <c r="AZ101" s="1">
        <v>13</v>
      </c>
      <c r="BA101" s="1">
        <v>17</v>
      </c>
      <c r="BB101" s="1">
        <v>10</v>
      </c>
      <c r="BC101" s="1">
        <v>22</v>
      </c>
      <c r="BD101" s="1">
        <v>1</v>
      </c>
      <c r="BE101" s="1">
        <v>1</v>
      </c>
      <c r="BF101" s="1">
        <v>10</v>
      </c>
      <c r="BG101" s="1">
        <v>0</v>
      </c>
      <c r="BH101" s="1">
        <v>11</v>
      </c>
      <c r="BI101" s="1">
        <v>0</v>
      </c>
      <c r="BJ101" s="1">
        <v>1</v>
      </c>
      <c r="BK101" s="1">
        <v>0</v>
      </c>
      <c r="BL101" s="1">
        <v>0</v>
      </c>
      <c r="BM101" s="3">
        <f t="shared" si="8"/>
        <v>93</v>
      </c>
      <c r="BN101" s="1">
        <v>0</v>
      </c>
      <c r="BO101" s="1">
        <v>0</v>
      </c>
      <c r="BP101" s="1">
        <v>0</v>
      </c>
      <c r="BQ101" s="1">
        <v>0</v>
      </c>
      <c r="BR101" s="1">
        <v>0</v>
      </c>
      <c r="BS101" s="1">
        <v>0</v>
      </c>
      <c r="BT101" s="1">
        <v>0</v>
      </c>
      <c r="BU101" s="1">
        <v>0</v>
      </c>
      <c r="BV101" s="1">
        <v>0</v>
      </c>
      <c r="BW101" s="1">
        <v>0</v>
      </c>
      <c r="BX101" s="1">
        <v>0</v>
      </c>
      <c r="BY101" s="1">
        <v>0</v>
      </c>
      <c r="BZ101" s="1">
        <v>0</v>
      </c>
      <c r="CA101" s="1">
        <v>0</v>
      </c>
      <c r="CB101" s="6">
        <f t="shared" si="9"/>
        <v>0</v>
      </c>
      <c r="CC101"/>
    </row>
    <row r="102" spans="1:81" x14ac:dyDescent="0.25">
      <c r="A102" s="1" t="s">
        <v>272</v>
      </c>
      <c r="B102" s="25">
        <f>VLOOKUP(Table1[[#This Row],[SchoolDBN]],Sheet2!$A$1:$E$205,2,FALSE)</f>
        <v>310400861061</v>
      </c>
      <c r="C102" s="25" t="str">
        <f>VLOOKUP(Table1[[#This Row],[SchoolDBN]],Sheet2!$A$1:$E$205,5,FALSE)</f>
        <v>M</v>
      </c>
      <c r="D102" s="1" t="s">
        <v>273</v>
      </c>
      <c r="E102" s="25" t="str">
        <f>VLOOKUP(D102,Sheet2!$A$1:$E$205,4,FALSE)</f>
        <v>DOE</v>
      </c>
      <c r="F102" s="25">
        <v>1.6659999999999999</v>
      </c>
      <c r="G102" s="25">
        <v>2</v>
      </c>
      <c r="H102" s="25">
        <v>2.2080000000000002</v>
      </c>
      <c r="I102" s="25">
        <v>1</v>
      </c>
      <c r="J102" s="25">
        <v>3</v>
      </c>
      <c r="K102" s="25">
        <v>2</v>
      </c>
      <c r="L102" s="25">
        <v>0</v>
      </c>
      <c r="M102" s="25">
        <v>1.208</v>
      </c>
      <c r="N102" s="25">
        <v>5</v>
      </c>
      <c r="O102" s="25">
        <v>6</v>
      </c>
      <c r="P102" s="25">
        <v>4</v>
      </c>
      <c r="Q102" s="25">
        <v>0</v>
      </c>
      <c r="R102" s="25">
        <v>4</v>
      </c>
      <c r="S102" s="25">
        <v>0</v>
      </c>
      <c r="T102" s="26">
        <f t="shared" si="5"/>
        <v>32.082000000000001</v>
      </c>
      <c r="U102" s="25">
        <v>0</v>
      </c>
      <c r="V102" s="25">
        <v>0</v>
      </c>
      <c r="W102" s="25">
        <v>0</v>
      </c>
      <c r="X102" s="25">
        <v>0</v>
      </c>
      <c r="Y102" s="25">
        <v>0</v>
      </c>
      <c r="Z102" s="25">
        <v>0</v>
      </c>
      <c r="AA102" s="25">
        <v>0</v>
      </c>
      <c r="AB102" s="25">
        <v>0</v>
      </c>
      <c r="AC102" s="25">
        <v>0</v>
      </c>
      <c r="AD102" s="25">
        <v>0</v>
      </c>
      <c r="AE102" s="25">
        <v>0</v>
      </c>
      <c r="AF102" s="25">
        <v>0</v>
      </c>
      <c r="AG102" s="25">
        <v>0</v>
      </c>
      <c r="AH102" s="25">
        <v>0</v>
      </c>
      <c r="AI102" s="25">
        <f t="shared" si="6"/>
        <v>0</v>
      </c>
      <c r="AJ102" s="25">
        <v>0</v>
      </c>
      <c r="AK102" s="25">
        <v>0</v>
      </c>
      <c r="AL102" s="25">
        <v>0</v>
      </c>
      <c r="AM102" s="25">
        <v>0</v>
      </c>
      <c r="AN102" s="25">
        <v>0</v>
      </c>
      <c r="AO102" s="25">
        <v>0</v>
      </c>
      <c r="AP102" s="25">
        <v>0</v>
      </c>
      <c r="AQ102" s="25">
        <v>0</v>
      </c>
      <c r="AR102" s="25">
        <v>0</v>
      </c>
      <c r="AS102" s="1">
        <v>0</v>
      </c>
      <c r="AT102" s="1">
        <v>0</v>
      </c>
      <c r="AU102" s="1">
        <v>0</v>
      </c>
      <c r="AV102" s="1">
        <v>0</v>
      </c>
      <c r="AW102" s="1">
        <v>0</v>
      </c>
      <c r="AX102" s="3">
        <f t="shared" si="7"/>
        <v>0</v>
      </c>
      <c r="AY102" s="1">
        <v>0</v>
      </c>
      <c r="AZ102" s="1">
        <v>0</v>
      </c>
      <c r="BA102" s="1">
        <v>0</v>
      </c>
      <c r="BB102" s="1">
        <v>0</v>
      </c>
      <c r="BC102" s="1">
        <v>0</v>
      </c>
      <c r="BD102" s="1">
        <v>0</v>
      </c>
      <c r="BE102" s="1">
        <v>0</v>
      </c>
      <c r="BF102" s="1">
        <v>0</v>
      </c>
      <c r="BG102" s="1">
        <v>0</v>
      </c>
      <c r="BH102" s="1">
        <v>0</v>
      </c>
      <c r="BI102" s="1">
        <v>0</v>
      </c>
      <c r="BJ102" s="1">
        <v>0</v>
      </c>
      <c r="BK102" s="1">
        <v>0</v>
      </c>
      <c r="BL102" s="1">
        <v>0</v>
      </c>
      <c r="BM102" s="3">
        <f t="shared" si="8"/>
        <v>0</v>
      </c>
      <c r="BN102" s="1">
        <v>1.6659999999999999</v>
      </c>
      <c r="BO102" s="1">
        <v>2</v>
      </c>
      <c r="BP102" s="1">
        <v>2.125</v>
      </c>
      <c r="BQ102" s="1">
        <v>1</v>
      </c>
      <c r="BR102" s="1">
        <v>3</v>
      </c>
      <c r="BS102" s="1">
        <v>2</v>
      </c>
      <c r="BT102" s="1">
        <v>0</v>
      </c>
      <c r="BU102" s="1">
        <v>1.0629999999999999</v>
      </c>
      <c r="BV102" s="1">
        <v>5</v>
      </c>
      <c r="BW102" s="1">
        <v>6</v>
      </c>
      <c r="BX102" s="1">
        <v>4</v>
      </c>
      <c r="BY102" s="1">
        <v>0</v>
      </c>
      <c r="BZ102" s="1">
        <v>4</v>
      </c>
      <c r="CA102" s="1">
        <v>0</v>
      </c>
      <c r="CB102" s="6">
        <f t="shared" si="9"/>
        <v>31.853999999999999</v>
      </c>
      <c r="CC102"/>
    </row>
    <row r="103" spans="1:81" x14ac:dyDescent="0.25">
      <c r="A103" s="1" t="s">
        <v>274</v>
      </c>
      <c r="B103" s="25">
        <f>VLOOKUP(Table1[[#This Row],[SchoolDBN]],Sheet2!$A$1:$E$205,2,FALSE)</f>
        <v>310500860886</v>
      </c>
      <c r="C103" s="25" t="str">
        <f>VLOOKUP(Table1[[#This Row],[SchoolDBN]],Sheet2!$A$1:$E$205,5,FALSE)</f>
        <v>M</v>
      </c>
      <c r="D103" s="1" t="s">
        <v>275</v>
      </c>
      <c r="E103" s="25" t="str">
        <f>VLOOKUP(D103,Sheet2!$A$1:$E$205,4,FALSE)</f>
        <v>DOE</v>
      </c>
      <c r="F103" s="25">
        <v>91.174999999999997</v>
      </c>
      <c r="G103" s="25">
        <v>88.174999999999997</v>
      </c>
      <c r="H103" s="25">
        <v>86.125</v>
      </c>
      <c r="I103" s="25">
        <v>78.125</v>
      </c>
      <c r="J103" s="25">
        <v>81.125</v>
      </c>
      <c r="K103" s="25">
        <v>74.125</v>
      </c>
      <c r="L103" s="25">
        <v>87.025000000000006</v>
      </c>
      <c r="M103" s="25">
        <v>80.075000000000003</v>
      </c>
      <c r="N103" s="25">
        <v>77.05</v>
      </c>
      <c r="O103" s="25">
        <v>77.05</v>
      </c>
      <c r="P103" s="25">
        <v>30.024999999999999</v>
      </c>
      <c r="Q103" s="25">
        <v>31.05</v>
      </c>
      <c r="R103" s="25">
        <v>0</v>
      </c>
      <c r="S103" s="25">
        <v>0</v>
      </c>
      <c r="T103" s="26">
        <f t="shared" si="5"/>
        <v>881.12499999999989</v>
      </c>
      <c r="U103" s="25">
        <v>6</v>
      </c>
      <c r="V103" s="25">
        <v>8</v>
      </c>
      <c r="W103" s="25">
        <v>5</v>
      </c>
      <c r="X103" s="25">
        <v>1</v>
      </c>
      <c r="Y103" s="25">
        <v>2</v>
      </c>
      <c r="Z103" s="25">
        <v>1</v>
      </c>
      <c r="AA103" s="25">
        <v>3</v>
      </c>
      <c r="AB103" s="25">
        <v>1</v>
      </c>
      <c r="AC103" s="25">
        <v>1</v>
      </c>
      <c r="AD103" s="25">
        <v>0</v>
      </c>
      <c r="AE103" s="25">
        <v>0</v>
      </c>
      <c r="AF103" s="25">
        <v>1</v>
      </c>
      <c r="AG103" s="25">
        <v>0</v>
      </c>
      <c r="AH103" s="25">
        <v>0</v>
      </c>
      <c r="AI103" s="25">
        <f t="shared" si="6"/>
        <v>29</v>
      </c>
      <c r="AJ103" s="25">
        <v>2</v>
      </c>
      <c r="AK103" s="25">
        <v>3</v>
      </c>
      <c r="AL103" s="25">
        <v>1</v>
      </c>
      <c r="AM103" s="25">
        <v>0</v>
      </c>
      <c r="AN103" s="25">
        <v>6</v>
      </c>
      <c r="AO103" s="25">
        <v>8</v>
      </c>
      <c r="AP103" s="25">
        <v>5</v>
      </c>
      <c r="AQ103" s="25">
        <v>9.0500000000000007</v>
      </c>
      <c r="AR103" s="25">
        <v>2</v>
      </c>
      <c r="AS103" s="1">
        <v>5</v>
      </c>
      <c r="AT103" s="1">
        <v>2</v>
      </c>
      <c r="AU103" s="1">
        <v>0</v>
      </c>
      <c r="AV103" s="1">
        <v>0</v>
      </c>
      <c r="AW103" s="1">
        <v>0</v>
      </c>
      <c r="AX103" s="3">
        <f t="shared" si="7"/>
        <v>43.05</v>
      </c>
      <c r="AY103" s="1">
        <v>0</v>
      </c>
      <c r="AZ103" s="1">
        <v>0</v>
      </c>
      <c r="BA103" s="1">
        <v>0</v>
      </c>
      <c r="BB103" s="1">
        <v>0</v>
      </c>
      <c r="BC103" s="1">
        <v>0</v>
      </c>
      <c r="BD103" s="1">
        <v>0</v>
      </c>
      <c r="BE103" s="1">
        <v>0</v>
      </c>
      <c r="BF103" s="1">
        <v>0</v>
      </c>
      <c r="BG103" s="1">
        <v>0</v>
      </c>
      <c r="BH103" s="1">
        <v>0</v>
      </c>
      <c r="BI103" s="1">
        <v>0</v>
      </c>
      <c r="BJ103" s="1">
        <v>0</v>
      </c>
      <c r="BK103" s="1">
        <v>0</v>
      </c>
      <c r="BL103" s="1">
        <v>0</v>
      </c>
      <c r="BM103" s="3">
        <f t="shared" si="8"/>
        <v>0</v>
      </c>
      <c r="BN103" s="1">
        <v>0</v>
      </c>
      <c r="BO103" s="1">
        <v>0</v>
      </c>
      <c r="BP103" s="1">
        <v>0</v>
      </c>
      <c r="BQ103" s="1">
        <v>0</v>
      </c>
      <c r="BR103" s="1">
        <v>0</v>
      </c>
      <c r="BS103" s="1">
        <v>0</v>
      </c>
      <c r="BT103" s="1">
        <v>0</v>
      </c>
      <c r="BU103" s="1">
        <v>0</v>
      </c>
      <c r="BV103" s="1">
        <v>0</v>
      </c>
      <c r="BW103" s="1">
        <v>0</v>
      </c>
      <c r="BX103" s="1">
        <v>0</v>
      </c>
      <c r="BY103" s="1">
        <v>0</v>
      </c>
      <c r="BZ103" s="1">
        <v>0</v>
      </c>
      <c r="CA103" s="1">
        <v>0</v>
      </c>
      <c r="CB103" s="6">
        <f t="shared" si="9"/>
        <v>0</v>
      </c>
      <c r="CC103"/>
    </row>
    <row r="104" spans="1:81" x14ac:dyDescent="0.25">
      <c r="A104" s="1" t="s">
        <v>276</v>
      </c>
      <c r="B104" s="25">
        <f>VLOOKUP(Table1[[#This Row],[SchoolDBN]],Sheet2!$A$1:$E$205,2,FALSE)</f>
        <v>310500860894</v>
      </c>
      <c r="C104" s="25" t="str">
        <f>VLOOKUP(Table1[[#This Row],[SchoolDBN]],Sheet2!$A$1:$E$205,5,FALSE)</f>
        <v>M</v>
      </c>
      <c r="D104" s="1" t="s">
        <v>277</v>
      </c>
      <c r="E104" s="25" t="str">
        <f>VLOOKUP(D104,Sheet2!$A$1:$E$205,4,FALSE)</f>
        <v>DOE</v>
      </c>
      <c r="F104" s="25">
        <v>0</v>
      </c>
      <c r="G104" s="25">
        <v>0</v>
      </c>
      <c r="H104" s="25">
        <v>0</v>
      </c>
      <c r="I104" s="25">
        <v>0</v>
      </c>
      <c r="J104" s="25">
        <v>0</v>
      </c>
      <c r="K104" s="25">
        <v>0</v>
      </c>
      <c r="L104" s="25">
        <v>106.375</v>
      </c>
      <c r="M104" s="25">
        <v>110.2</v>
      </c>
      <c r="N104" s="25">
        <v>106.47499999999999</v>
      </c>
      <c r="O104" s="25">
        <v>105.375</v>
      </c>
      <c r="P104" s="25">
        <v>108.05</v>
      </c>
      <c r="Q104" s="25">
        <v>86</v>
      </c>
      <c r="R104" s="25">
        <v>86</v>
      </c>
      <c r="S104" s="25">
        <v>0</v>
      </c>
      <c r="T104" s="26">
        <f t="shared" si="5"/>
        <v>708.47499999999991</v>
      </c>
      <c r="U104" s="25">
        <v>0</v>
      </c>
      <c r="V104" s="25">
        <v>0</v>
      </c>
      <c r="W104" s="25">
        <v>0</v>
      </c>
      <c r="X104" s="25">
        <v>0</v>
      </c>
      <c r="Y104" s="25">
        <v>0</v>
      </c>
      <c r="Z104" s="25">
        <v>0</v>
      </c>
      <c r="AA104" s="25">
        <v>1</v>
      </c>
      <c r="AB104" s="25">
        <v>0.05</v>
      </c>
      <c r="AC104" s="25">
        <v>5.15</v>
      </c>
      <c r="AD104" s="25">
        <v>4</v>
      </c>
      <c r="AE104" s="25">
        <v>0</v>
      </c>
      <c r="AF104" s="25">
        <v>0</v>
      </c>
      <c r="AG104" s="25">
        <v>2</v>
      </c>
      <c r="AH104" s="25">
        <v>0</v>
      </c>
      <c r="AI104" s="25">
        <f t="shared" si="6"/>
        <v>12.2</v>
      </c>
      <c r="AJ104" s="25">
        <v>0</v>
      </c>
      <c r="AK104" s="25">
        <v>0</v>
      </c>
      <c r="AL104" s="25">
        <v>0</v>
      </c>
      <c r="AM104" s="25">
        <v>0</v>
      </c>
      <c r="AN104" s="25">
        <v>0</v>
      </c>
      <c r="AO104" s="25">
        <v>0</v>
      </c>
      <c r="AP104" s="25">
        <v>6.9249999999999998</v>
      </c>
      <c r="AQ104" s="25">
        <v>10</v>
      </c>
      <c r="AR104" s="25">
        <v>18.024999999999999</v>
      </c>
      <c r="AS104" s="1">
        <v>12</v>
      </c>
      <c r="AT104" s="1">
        <v>11</v>
      </c>
      <c r="AU104" s="1">
        <v>14</v>
      </c>
      <c r="AV104" s="1">
        <v>5</v>
      </c>
      <c r="AW104" s="1">
        <v>0</v>
      </c>
      <c r="AX104" s="3">
        <f t="shared" si="7"/>
        <v>76.95</v>
      </c>
      <c r="AY104" s="1">
        <v>0</v>
      </c>
      <c r="AZ104" s="1">
        <v>0</v>
      </c>
      <c r="BA104" s="1">
        <v>0</v>
      </c>
      <c r="BB104" s="1">
        <v>0</v>
      </c>
      <c r="BC104" s="1">
        <v>0</v>
      </c>
      <c r="BD104" s="1">
        <v>0</v>
      </c>
      <c r="BE104" s="1">
        <v>15.05</v>
      </c>
      <c r="BF104" s="1">
        <v>14</v>
      </c>
      <c r="BG104" s="1">
        <v>0</v>
      </c>
      <c r="BH104" s="1">
        <v>0</v>
      </c>
      <c r="BI104" s="1">
        <v>0</v>
      </c>
      <c r="BJ104" s="1">
        <v>0</v>
      </c>
      <c r="BK104" s="1">
        <v>0</v>
      </c>
      <c r="BL104" s="1">
        <v>0</v>
      </c>
      <c r="BM104" s="3">
        <f t="shared" si="8"/>
        <v>29.05</v>
      </c>
      <c r="BN104" s="1">
        <v>0</v>
      </c>
      <c r="BO104" s="1">
        <v>0</v>
      </c>
      <c r="BP104" s="1">
        <v>0</v>
      </c>
      <c r="BQ104" s="1">
        <v>0</v>
      </c>
      <c r="BR104" s="1">
        <v>0</v>
      </c>
      <c r="BS104" s="1">
        <v>0</v>
      </c>
      <c r="BT104" s="1">
        <v>0</v>
      </c>
      <c r="BU104" s="1">
        <v>0</v>
      </c>
      <c r="BV104" s="1">
        <v>0</v>
      </c>
      <c r="BW104" s="1">
        <v>0</v>
      </c>
      <c r="BX104" s="1">
        <v>0</v>
      </c>
      <c r="BY104" s="1">
        <v>0</v>
      </c>
      <c r="BZ104" s="1">
        <v>0</v>
      </c>
      <c r="CA104" s="1">
        <v>0</v>
      </c>
      <c r="CB104" s="6">
        <f t="shared" si="9"/>
        <v>0</v>
      </c>
      <c r="CC104"/>
    </row>
    <row r="105" spans="1:81" x14ac:dyDescent="0.25">
      <c r="A105" s="1" t="s">
        <v>278</v>
      </c>
      <c r="B105" s="25">
        <f>VLOOKUP(Table1[[#This Row],[SchoolDBN]],Sheet2!$A$1:$E$205,2,FALSE)</f>
        <v>310300860897</v>
      </c>
      <c r="C105" s="25" t="str">
        <f>VLOOKUP(Table1[[#This Row],[SchoolDBN]],Sheet2!$A$1:$E$205,5,FALSE)</f>
        <v>M</v>
      </c>
      <c r="D105" s="1" t="s">
        <v>279</v>
      </c>
      <c r="E105" s="25" t="str">
        <f>VLOOKUP(D105,Sheet2!$A$1:$E$205,4,FALSE)</f>
        <v>SUNY</v>
      </c>
      <c r="F105" s="25">
        <v>87.825000000000003</v>
      </c>
      <c r="G105" s="25">
        <v>90.45</v>
      </c>
      <c r="H105" s="25">
        <v>115.1</v>
      </c>
      <c r="I105" s="25">
        <v>129.92500000000001</v>
      </c>
      <c r="J105" s="25">
        <v>115</v>
      </c>
      <c r="K105" s="25">
        <v>81.150000000000006</v>
      </c>
      <c r="L105" s="25">
        <v>125.27500000000001</v>
      </c>
      <c r="M105" s="25">
        <v>79.25</v>
      </c>
      <c r="N105" s="25">
        <v>234</v>
      </c>
      <c r="O105" s="25">
        <v>44.95</v>
      </c>
      <c r="P105" s="25">
        <v>21</v>
      </c>
      <c r="Q105" s="25">
        <v>0</v>
      </c>
      <c r="R105" s="25">
        <v>0</v>
      </c>
      <c r="S105" s="25">
        <v>0</v>
      </c>
      <c r="T105" s="26">
        <f t="shared" si="5"/>
        <v>1123.925</v>
      </c>
      <c r="U105" s="25">
        <v>0</v>
      </c>
      <c r="V105" s="25">
        <v>0.15</v>
      </c>
      <c r="W105" s="25">
        <v>0</v>
      </c>
      <c r="X105" s="25">
        <v>0</v>
      </c>
      <c r="Y105" s="25">
        <v>0</v>
      </c>
      <c r="Z105" s="25">
        <v>0</v>
      </c>
      <c r="AA105" s="25">
        <v>0</v>
      </c>
      <c r="AB105" s="25">
        <v>0</v>
      </c>
      <c r="AC105" s="25">
        <v>0</v>
      </c>
      <c r="AD105" s="25">
        <v>0</v>
      </c>
      <c r="AE105" s="25">
        <v>0</v>
      </c>
      <c r="AF105" s="25">
        <v>0</v>
      </c>
      <c r="AG105" s="25">
        <v>0</v>
      </c>
      <c r="AH105" s="25">
        <v>0</v>
      </c>
      <c r="AI105" s="25">
        <f t="shared" si="6"/>
        <v>0.15</v>
      </c>
      <c r="AJ105" s="25">
        <v>0</v>
      </c>
      <c r="AK105" s="25">
        <v>0</v>
      </c>
      <c r="AL105" s="25">
        <v>0</v>
      </c>
      <c r="AM105" s="25">
        <v>0</v>
      </c>
      <c r="AN105" s="25">
        <v>0</v>
      </c>
      <c r="AO105" s="25">
        <v>0</v>
      </c>
      <c r="AP105" s="25">
        <v>0</v>
      </c>
      <c r="AQ105" s="25">
        <v>0</v>
      </c>
      <c r="AR105" s="25">
        <v>0</v>
      </c>
      <c r="AS105" s="1">
        <v>0</v>
      </c>
      <c r="AT105" s="1">
        <v>0</v>
      </c>
      <c r="AU105" s="1">
        <v>0</v>
      </c>
      <c r="AV105" s="1">
        <v>0</v>
      </c>
      <c r="AW105" s="1">
        <v>0</v>
      </c>
      <c r="AX105" s="3">
        <f t="shared" si="7"/>
        <v>0</v>
      </c>
      <c r="AY105" s="1">
        <v>0</v>
      </c>
      <c r="AZ105" s="1">
        <v>0</v>
      </c>
      <c r="BA105" s="1">
        <v>0</v>
      </c>
      <c r="BB105" s="1">
        <v>0</v>
      </c>
      <c r="BC105" s="1">
        <v>0</v>
      </c>
      <c r="BD105" s="1">
        <v>0</v>
      </c>
      <c r="BE105" s="1">
        <v>0</v>
      </c>
      <c r="BF105" s="1">
        <v>0</v>
      </c>
      <c r="BG105" s="1">
        <v>0</v>
      </c>
      <c r="BH105" s="1">
        <v>0</v>
      </c>
      <c r="BI105" s="1">
        <v>0</v>
      </c>
      <c r="BJ105" s="1">
        <v>0</v>
      </c>
      <c r="BK105" s="1">
        <v>0</v>
      </c>
      <c r="BL105" s="1">
        <v>0</v>
      </c>
      <c r="BM105" s="3">
        <f t="shared" si="8"/>
        <v>0</v>
      </c>
      <c r="BN105" s="1">
        <v>0</v>
      </c>
      <c r="BO105" s="1">
        <v>0</v>
      </c>
      <c r="BP105" s="1">
        <v>0</v>
      </c>
      <c r="BQ105" s="1">
        <v>0</v>
      </c>
      <c r="BR105" s="1">
        <v>0</v>
      </c>
      <c r="BS105" s="1">
        <v>0</v>
      </c>
      <c r="BT105" s="1">
        <v>0</v>
      </c>
      <c r="BU105" s="1">
        <v>0</v>
      </c>
      <c r="BV105" s="1">
        <v>0</v>
      </c>
      <c r="BW105" s="1">
        <v>0</v>
      </c>
      <c r="BX105" s="1">
        <v>0</v>
      </c>
      <c r="BY105" s="1">
        <v>0</v>
      </c>
      <c r="BZ105" s="1">
        <v>0</v>
      </c>
      <c r="CA105" s="1">
        <v>0</v>
      </c>
      <c r="CB105" s="6">
        <f t="shared" si="9"/>
        <v>0</v>
      </c>
      <c r="CC105"/>
    </row>
    <row r="106" spans="1:81" x14ac:dyDescent="0.25">
      <c r="A106" s="1" t="s">
        <v>280</v>
      </c>
      <c r="B106" s="25">
        <f>VLOOKUP(Table1[[#This Row],[SchoolDBN]],Sheet2!$A$1:$E$205,2,FALSE)</f>
        <v>310600860887</v>
      </c>
      <c r="C106" s="25" t="str">
        <f>VLOOKUP(Table1[[#This Row],[SchoolDBN]],Sheet2!$A$1:$E$205,5,FALSE)</f>
        <v>M</v>
      </c>
      <c r="D106" s="1" t="s">
        <v>281</v>
      </c>
      <c r="E106" s="25" t="str">
        <f>VLOOKUP(D106,Sheet2!$A$1:$E$205,4,FALSE)</f>
        <v>DOE</v>
      </c>
      <c r="F106" s="25">
        <v>0</v>
      </c>
      <c r="G106" s="25">
        <v>0</v>
      </c>
      <c r="H106" s="25">
        <v>0</v>
      </c>
      <c r="I106" s="25">
        <v>0</v>
      </c>
      <c r="J106" s="25">
        <v>0</v>
      </c>
      <c r="K106" s="25">
        <v>91.025000000000006</v>
      </c>
      <c r="L106" s="25">
        <v>98</v>
      </c>
      <c r="M106" s="25">
        <v>93.924999999999997</v>
      </c>
      <c r="N106" s="25">
        <v>98.05</v>
      </c>
      <c r="O106" s="25">
        <v>106.075</v>
      </c>
      <c r="P106" s="25">
        <v>96.075000000000003</v>
      </c>
      <c r="Q106" s="25">
        <v>74.150000000000006</v>
      </c>
      <c r="R106" s="25">
        <v>87</v>
      </c>
      <c r="S106" s="25">
        <v>0</v>
      </c>
      <c r="T106" s="26">
        <f t="shared" si="5"/>
        <v>744.3</v>
      </c>
      <c r="U106" s="25">
        <v>0</v>
      </c>
      <c r="V106" s="25">
        <v>0</v>
      </c>
      <c r="W106" s="25">
        <v>0</v>
      </c>
      <c r="X106" s="25">
        <v>0</v>
      </c>
      <c r="Y106" s="25">
        <v>0</v>
      </c>
      <c r="Z106" s="25">
        <v>3</v>
      </c>
      <c r="AA106" s="25">
        <v>1</v>
      </c>
      <c r="AB106" s="25">
        <v>1</v>
      </c>
      <c r="AC106" s="25">
        <v>1</v>
      </c>
      <c r="AD106" s="25">
        <v>1</v>
      </c>
      <c r="AE106" s="25">
        <v>0</v>
      </c>
      <c r="AF106" s="25">
        <v>0</v>
      </c>
      <c r="AG106" s="25">
        <v>0</v>
      </c>
      <c r="AH106" s="25">
        <v>0</v>
      </c>
      <c r="AI106" s="25">
        <f t="shared" si="6"/>
        <v>7</v>
      </c>
      <c r="AJ106" s="25">
        <v>0</v>
      </c>
      <c r="AK106" s="25">
        <v>0</v>
      </c>
      <c r="AL106" s="25">
        <v>0</v>
      </c>
      <c r="AM106" s="25">
        <v>0</v>
      </c>
      <c r="AN106" s="25">
        <v>0</v>
      </c>
      <c r="AO106" s="25">
        <v>5.95</v>
      </c>
      <c r="AP106" s="25">
        <v>5.95</v>
      </c>
      <c r="AQ106" s="25">
        <v>7</v>
      </c>
      <c r="AR106" s="25">
        <v>2</v>
      </c>
      <c r="AS106" s="1">
        <v>7</v>
      </c>
      <c r="AT106" s="1">
        <v>7</v>
      </c>
      <c r="AU106" s="1">
        <v>4</v>
      </c>
      <c r="AV106" s="1">
        <v>6</v>
      </c>
      <c r="AW106" s="1">
        <v>0</v>
      </c>
      <c r="AX106" s="3">
        <f t="shared" si="7"/>
        <v>44.9</v>
      </c>
      <c r="AY106" s="1">
        <v>0</v>
      </c>
      <c r="AZ106" s="1">
        <v>0</v>
      </c>
      <c r="BA106" s="1">
        <v>0</v>
      </c>
      <c r="BB106" s="1">
        <v>0</v>
      </c>
      <c r="BC106" s="1">
        <v>0</v>
      </c>
      <c r="BD106" s="1">
        <v>4</v>
      </c>
      <c r="BE106" s="1">
        <v>5</v>
      </c>
      <c r="BF106" s="1">
        <v>4</v>
      </c>
      <c r="BG106" s="1">
        <v>9</v>
      </c>
      <c r="BH106" s="1">
        <v>4</v>
      </c>
      <c r="BI106" s="1">
        <v>7</v>
      </c>
      <c r="BJ106" s="1">
        <v>3</v>
      </c>
      <c r="BK106" s="1">
        <v>0</v>
      </c>
      <c r="BL106" s="1">
        <v>0</v>
      </c>
      <c r="BM106" s="3">
        <f t="shared" si="8"/>
        <v>36</v>
      </c>
      <c r="BN106" s="1">
        <v>0</v>
      </c>
      <c r="BO106" s="1">
        <v>0</v>
      </c>
      <c r="BP106" s="1">
        <v>0</v>
      </c>
      <c r="BQ106" s="1">
        <v>0</v>
      </c>
      <c r="BR106" s="1">
        <v>0</v>
      </c>
      <c r="BS106" s="1">
        <v>0</v>
      </c>
      <c r="BT106" s="1">
        <v>0</v>
      </c>
      <c r="BU106" s="1">
        <v>0</v>
      </c>
      <c r="BV106" s="1">
        <v>0</v>
      </c>
      <c r="BW106" s="1">
        <v>0</v>
      </c>
      <c r="BX106" s="1">
        <v>0</v>
      </c>
      <c r="BY106" s="1">
        <v>0</v>
      </c>
      <c r="BZ106" s="1">
        <v>0</v>
      </c>
      <c r="CA106" s="1">
        <v>0</v>
      </c>
      <c r="CB106" s="6">
        <f t="shared" si="9"/>
        <v>0</v>
      </c>
      <c r="CC106"/>
    </row>
    <row r="107" spans="1:81" x14ac:dyDescent="0.25">
      <c r="A107" s="1" t="s">
        <v>282</v>
      </c>
      <c r="B107" s="25">
        <f>VLOOKUP(Table1[[#This Row],[SchoolDBN]],Sheet2!$A$1:$E$205,2,FALSE)</f>
        <v>310400860919</v>
      </c>
      <c r="C107" s="25" t="str">
        <f>VLOOKUP(Table1[[#This Row],[SchoolDBN]],Sheet2!$A$1:$E$205,5,FALSE)</f>
        <v>M</v>
      </c>
      <c r="D107" s="1" t="s">
        <v>283</v>
      </c>
      <c r="E107" s="25" t="str">
        <f>VLOOKUP(D107,Sheet2!$A$1:$E$205,4,FALSE)</f>
        <v>DOE</v>
      </c>
      <c r="F107" s="25">
        <v>47</v>
      </c>
      <c r="G107" s="25">
        <v>49.9</v>
      </c>
      <c r="H107" s="25">
        <v>52.9</v>
      </c>
      <c r="I107" s="25">
        <v>50.825000000000003</v>
      </c>
      <c r="J107" s="25">
        <v>49.95</v>
      </c>
      <c r="K107" s="25">
        <v>49</v>
      </c>
      <c r="L107" s="25">
        <v>50.95</v>
      </c>
      <c r="M107" s="25">
        <v>50.975000000000001</v>
      </c>
      <c r="N107" s="25">
        <v>48</v>
      </c>
      <c r="O107" s="25">
        <v>0</v>
      </c>
      <c r="P107" s="25">
        <v>0</v>
      </c>
      <c r="Q107" s="25">
        <v>0</v>
      </c>
      <c r="R107" s="25">
        <v>0</v>
      </c>
      <c r="S107" s="25">
        <v>0</v>
      </c>
      <c r="T107" s="26">
        <f t="shared" si="5"/>
        <v>449.5</v>
      </c>
      <c r="U107" s="25">
        <v>4</v>
      </c>
      <c r="V107" s="25">
        <v>1</v>
      </c>
      <c r="W107" s="25">
        <v>4.0250000000000004</v>
      </c>
      <c r="X107" s="25">
        <v>3.9249999999999998</v>
      </c>
      <c r="Y107" s="25">
        <v>2</v>
      </c>
      <c r="Z107" s="25">
        <v>4</v>
      </c>
      <c r="AA107" s="25">
        <v>0</v>
      </c>
      <c r="AB107" s="25">
        <v>1</v>
      </c>
      <c r="AC107" s="25">
        <v>0</v>
      </c>
      <c r="AD107" s="25">
        <v>0</v>
      </c>
      <c r="AE107" s="25">
        <v>0</v>
      </c>
      <c r="AF107" s="25">
        <v>0</v>
      </c>
      <c r="AG107" s="25">
        <v>0</v>
      </c>
      <c r="AH107" s="25">
        <v>0</v>
      </c>
      <c r="AI107" s="25">
        <f t="shared" si="6"/>
        <v>19.95</v>
      </c>
      <c r="AJ107" s="25">
        <v>0</v>
      </c>
      <c r="AK107" s="25">
        <v>0</v>
      </c>
      <c r="AL107" s="25">
        <v>1</v>
      </c>
      <c r="AM107" s="25">
        <v>3</v>
      </c>
      <c r="AN107" s="25">
        <v>0</v>
      </c>
      <c r="AO107" s="25">
        <v>2</v>
      </c>
      <c r="AP107" s="25">
        <v>5</v>
      </c>
      <c r="AQ107" s="25">
        <v>5</v>
      </c>
      <c r="AR107" s="25">
        <v>5</v>
      </c>
      <c r="AS107" s="1">
        <v>0</v>
      </c>
      <c r="AT107" s="1">
        <v>0</v>
      </c>
      <c r="AU107" s="1">
        <v>0</v>
      </c>
      <c r="AV107" s="1">
        <v>0</v>
      </c>
      <c r="AW107" s="1">
        <v>0</v>
      </c>
      <c r="AX107" s="3">
        <f t="shared" si="7"/>
        <v>21</v>
      </c>
      <c r="AY107" s="1">
        <v>13</v>
      </c>
      <c r="AZ107" s="1">
        <v>10.074999999999999</v>
      </c>
      <c r="BA107" s="1">
        <v>9</v>
      </c>
      <c r="BB107" s="1">
        <v>4.0750000000000002</v>
      </c>
      <c r="BC107" s="1">
        <v>8</v>
      </c>
      <c r="BD107" s="1">
        <v>8</v>
      </c>
      <c r="BE107" s="1">
        <v>12.1</v>
      </c>
      <c r="BF107" s="1">
        <v>11</v>
      </c>
      <c r="BG107" s="1">
        <v>2</v>
      </c>
      <c r="BH107" s="1">
        <v>0</v>
      </c>
      <c r="BI107" s="1">
        <v>0</v>
      </c>
      <c r="BJ107" s="1">
        <v>0</v>
      </c>
      <c r="BK107" s="1">
        <v>0</v>
      </c>
      <c r="BL107" s="1">
        <v>0</v>
      </c>
      <c r="BM107" s="3">
        <f t="shared" si="8"/>
        <v>77.25</v>
      </c>
      <c r="BN107" s="1">
        <v>0</v>
      </c>
      <c r="BO107" s="1">
        <v>0</v>
      </c>
      <c r="BP107" s="1">
        <v>0</v>
      </c>
      <c r="BQ107" s="1">
        <v>0</v>
      </c>
      <c r="BR107" s="1">
        <v>0</v>
      </c>
      <c r="BS107" s="1">
        <v>0</v>
      </c>
      <c r="BT107" s="1">
        <v>0</v>
      </c>
      <c r="BU107" s="1">
        <v>0</v>
      </c>
      <c r="BV107" s="1">
        <v>0</v>
      </c>
      <c r="BW107" s="1">
        <v>0</v>
      </c>
      <c r="BX107" s="1">
        <v>0</v>
      </c>
      <c r="BY107" s="1">
        <v>0</v>
      </c>
      <c r="BZ107" s="1">
        <v>0</v>
      </c>
      <c r="CA107" s="1">
        <v>0</v>
      </c>
      <c r="CB107" s="6">
        <f t="shared" si="9"/>
        <v>0</v>
      </c>
      <c r="CC107"/>
    </row>
    <row r="108" spans="1:81" x14ac:dyDescent="0.25">
      <c r="A108" s="1" t="s">
        <v>284</v>
      </c>
      <c r="B108" s="25">
        <f>VLOOKUP(Table1[[#This Row],[SchoolDBN]],Sheet2!$A$1:$E$205,2,FALSE)</f>
        <v>310500860921</v>
      </c>
      <c r="C108" s="25" t="str">
        <f>VLOOKUP(Table1[[#This Row],[SchoolDBN]],Sheet2!$A$1:$E$205,5,FALSE)</f>
        <v>M</v>
      </c>
      <c r="D108" s="1" t="s">
        <v>285</v>
      </c>
      <c r="E108" s="25" t="str">
        <f>VLOOKUP(D108,Sheet2!$A$1:$E$205,4,FALSE)</f>
        <v>SUNY</v>
      </c>
      <c r="F108" s="25">
        <v>117.625</v>
      </c>
      <c r="G108" s="25">
        <v>117.97499999999999</v>
      </c>
      <c r="H108" s="25">
        <v>116.15</v>
      </c>
      <c r="I108" s="25">
        <v>108.075</v>
      </c>
      <c r="J108" s="25">
        <v>83.125</v>
      </c>
      <c r="K108" s="25">
        <v>88.05</v>
      </c>
      <c r="L108" s="25">
        <v>86.15</v>
      </c>
      <c r="M108" s="25">
        <v>82</v>
      </c>
      <c r="N108" s="25">
        <v>0</v>
      </c>
      <c r="O108" s="25">
        <v>0</v>
      </c>
      <c r="P108" s="25">
        <v>0</v>
      </c>
      <c r="Q108" s="25">
        <v>0</v>
      </c>
      <c r="R108" s="25">
        <v>0</v>
      </c>
      <c r="S108" s="25">
        <v>0</v>
      </c>
      <c r="T108" s="26">
        <f t="shared" si="5"/>
        <v>799.15</v>
      </c>
      <c r="U108" s="25">
        <v>0</v>
      </c>
      <c r="V108" s="25">
        <v>2.0499999999999998</v>
      </c>
      <c r="W108" s="25">
        <v>4</v>
      </c>
      <c r="X108" s="25">
        <v>5</v>
      </c>
      <c r="Y108" s="25">
        <v>6.9249999999999998</v>
      </c>
      <c r="Z108" s="25">
        <v>1</v>
      </c>
      <c r="AA108" s="25">
        <v>1</v>
      </c>
      <c r="AB108" s="25">
        <v>0</v>
      </c>
      <c r="AC108" s="25">
        <v>0</v>
      </c>
      <c r="AD108" s="25">
        <v>0</v>
      </c>
      <c r="AE108" s="25">
        <v>0</v>
      </c>
      <c r="AF108" s="25">
        <v>0</v>
      </c>
      <c r="AG108" s="25">
        <v>0</v>
      </c>
      <c r="AH108" s="25">
        <v>0</v>
      </c>
      <c r="AI108" s="25">
        <f t="shared" si="6"/>
        <v>19.975000000000001</v>
      </c>
      <c r="AJ108" s="25">
        <v>8</v>
      </c>
      <c r="AK108" s="25">
        <v>4</v>
      </c>
      <c r="AL108" s="25">
        <v>4</v>
      </c>
      <c r="AM108" s="25">
        <v>2.0750000000000002</v>
      </c>
      <c r="AN108" s="25">
        <v>2</v>
      </c>
      <c r="AO108" s="25">
        <v>0</v>
      </c>
      <c r="AP108" s="25">
        <v>0</v>
      </c>
      <c r="AQ108" s="25">
        <v>1</v>
      </c>
      <c r="AR108" s="25">
        <v>0</v>
      </c>
      <c r="AS108" s="1">
        <v>0</v>
      </c>
      <c r="AT108" s="1">
        <v>0</v>
      </c>
      <c r="AU108" s="1">
        <v>0</v>
      </c>
      <c r="AV108" s="1">
        <v>0</v>
      </c>
      <c r="AW108" s="1">
        <v>0</v>
      </c>
      <c r="AX108" s="3">
        <f t="shared" si="7"/>
        <v>21.074999999999999</v>
      </c>
      <c r="AY108" s="1">
        <v>2.5000000000000001E-2</v>
      </c>
      <c r="AZ108" s="1">
        <v>3.95</v>
      </c>
      <c r="BA108" s="1">
        <v>8</v>
      </c>
      <c r="BB108" s="1">
        <v>9.0500000000000007</v>
      </c>
      <c r="BC108" s="1">
        <v>3</v>
      </c>
      <c r="BD108" s="1">
        <v>4</v>
      </c>
      <c r="BE108" s="1">
        <v>8</v>
      </c>
      <c r="BF108" s="1">
        <v>7</v>
      </c>
      <c r="BG108" s="1">
        <v>0</v>
      </c>
      <c r="BH108" s="1">
        <v>0</v>
      </c>
      <c r="BI108" s="1">
        <v>0</v>
      </c>
      <c r="BJ108" s="1">
        <v>0</v>
      </c>
      <c r="BK108" s="1">
        <v>0</v>
      </c>
      <c r="BL108" s="1">
        <v>0</v>
      </c>
      <c r="BM108" s="3">
        <f t="shared" si="8"/>
        <v>43.024999999999999</v>
      </c>
      <c r="BN108" s="1">
        <v>0</v>
      </c>
      <c r="BO108" s="1">
        <v>0</v>
      </c>
      <c r="BP108" s="1">
        <v>0</v>
      </c>
      <c r="BQ108" s="1">
        <v>0</v>
      </c>
      <c r="BR108" s="1">
        <v>0</v>
      </c>
      <c r="BS108" s="1">
        <v>0</v>
      </c>
      <c r="BT108" s="1">
        <v>0</v>
      </c>
      <c r="BU108" s="1">
        <v>0</v>
      </c>
      <c r="BV108" s="1">
        <v>0</v>
      </c>
      <c r="BW108" s="1">
        <v>0</v>
      </c>
      <c r="BX108" s="1">
        <v>0</v>
      </c>
      <c r="BY108" s="1">
        <v>0</v>
      </c>
      <c r="BZ108" s="1">
        <v>0</v>
      </c>
      <c r="CA108" s="1">
        <v>0</v>
      </c>
      <c r="CB108" s="6">
        <f t="shared" si="9"/>
        <v>0</v>
      </c>
      <c r="CC108"/>
    </row>
    <row r="109" spans="1:81" x14ac:dyDescent="0.25">
      <c r="A109" s="1" t="s">
        <v>286</v>
      </c>
      <c r="B109" s="25">
        <f>VLOOKUP(Table1[[#This Row],[SchoolDBN]],Sheet2!$A$1:$E$205,2,FALSE)</f>
        <v>310400860922</v>
      </c>
      <c r="C109" s="25" t="str">
        <f>VLOOKUP(Table1[[#This Row],[SchoolDBN]],Sheet2!$A$1:$E$205,5,FALSE)</f>
        <v>M</v>
      </c>
      <c r="D109" s="1" t="s">
        <v>287</v>
      </c>
      <c r="E109" s="25" t="str">
        <f>VLOOKUP(D109,Sheet2!$A$1:$E$205,4,FALSE)</f>
        <v>SUNY</v>
      </c>
      <c r="F109" s="25">
        <v>85.275000000000006</v>
      </c>
      <c r="G109" s="25">
        <v>85.875</v>
      </c>
      <c r="H109" s="25">
        <v>89.05</v>
      </c>
      <c r="I109" s="25">
        <v>87</v>
      </c>
      <c r="J109" s="25">
        <v>110.9</v>
      </c>
      <c r="K109" s="25">
        <v>96</v>
      </c>
      <c r="L109" s="25">
        <v>110</v>
      </c>
      <c r="M109" s="25">
        <v>97</v>
      </c>
      <c r="N109" s="25">
        <v>5</v>
      </c>
      <c r="O109" s="25">
        <v>0</v>
      </c>
      <c r="P109" s="25">
        <v>0</v>
      </c>
      <c r="Q109" s="25">
        <v>0</v>
      </c>
      <c r="R109" s="25">
        <v>0</v>
      </c>
      <c r="S109" s="25">
        <v>0</v>
      </c>
      <c r="T109" s="26">
        <f t="shared" si="5"/>
        <v>766.1</v>
      </c>
      <c r="U109" s="25">
        <v>3.8250000000000002</v>
      </c>
      <c r="V109" s="25">
        <v>2</v>
      </c>
      <c r="W109" s="25">
        <v>5.9249999999999998</v>
      </c>
      <c r="X109" s="25">
        <v>5.2249999999999996</v>
      </c>
      <c r="Y109" s="25">
        <v>5.4749999999999996</v>
      </c>
      <c r="Z109" s="25">
        <v>0</v>
      </c>
      <c r="AA109" s="25">
        <v>0</v>
      </c>
      <c r="AB109" s="25">
        <v>0.85</v>
      </c>
      <c r="AC109" s="25">
        <v>0.85</v>
      </c>
      <c r="AD109" s="25">
        <v>0</v>
      </c>
      <c r="AE109" s="25">
        <v>0</v>
      </c>
      <c r="AF109" s="25">
        <v>0</v>
      </c>
      <c r="AG109" s="25">
        <v>0</v>
      </c>
      <c r="AH109" s="25">
        <v>0</v>
      </c>
      <c r="AI109" s="25">
        <f t="shared" si="6"/>
        <v>24.150000000000006</v>
      </c>
      <c r="AJ109" s="25">
        <v>3</v>
      </c>
      <c r="AK109" s="25">
        <v>5.125</v>
      </c>
      <c r="AL109" s="25">
        <v>3</v>
      </c>
      <c r="AM109" s="25">
        <v>2.7</v>
      </c>
      <c r="AN109" s="25">
        <v>2.9750000000000001</v>
      </c>
      <c r="AO109" s="25">
        <v>2</v>
      </c>
      <c r="AP109" s="25">
        <v>1</v>
      </c>
      <c r="AQ109" s="25">
        <v>0</v>
      </c>
      <c r="AR109" s="25">
        <v>0</v>
      </c>
      <c r="AS109" s="1">
        <v>0</v>
      </c>
      <c r="AT109" s="1">
        <v>0</v>
      </c>
      <c r="AU109" s="1">
        <v>0</v>
      </c>
      <c r="AV109" s="1">
        <v>0</v>
      </c>
      <c r="AW109" s="1">
        <v>0</v>
      </c>
      <c r="AX109" s="3">
        <f t="shared" si="7"/>
        <v>19.8</v>
      </c>
      <c r="AY109" s="1">
        <v>0</v>
      </c>
      <c r="AZ109" s="1">
        <v>0</v>
      </c>
      <c r="BA109" s="1">
        <v>0</v>
      </c>
      <c r="BB109" s="1">
        <v>7.85</v>
      </c>
      <c r="BC109" s="1">
        <v>8</v>
      </c>
      <c r="BD109" s="1">
        <v>6</v>
      </c>
      <c r="BE109" s="1">
        <v>10</v>
      </c>
      <c r="BF109" s="1">
        <v>4</v>
      </c>
      <c r="BG109" s="1">
        <v>2</v>
      </c>
      <c r="BH109" s="1">
        <v>0</v>
      </c>
      <c r="BI109" s="1">
        <v>0</v>
      </c>
      <c r="BJ109" s="1">
        <v>0</v>
      </c>
      <c r="BK109" s="1">
        <v>0</v>
      </c>
      <c r="BL109" s="1">
        <v>0</v>
      </c>
      <c r="BM109" s="3">
        <f t="shared" si="8"/>
        <v>37.85</v>
      </c>
      <c r="BN109" s="1">
        <v>0</v>
      </c>
      <c r="BO109" s="1">
        <v>0</v>
      </c>
      <c r="BP109" s="1">
        <v>0</v>
      </c>
      <c r="BQ109" s="1">
        <v>0</v>
      </c>
      <c r="BR109" s="1">
        <v>0</v>
      </c>
      <c r="BS109" s="1">
        <v>0</v>
      </c>
      <c r="BT109" s="1">
        <v>0</v>
      </c>
      <c r="BU109" s="1">
        <v>0</v>
      </c>
      <c r="BV109" s="1">
        <v>0</v>
      </c>
      <c r="BW109" s="1">
        <v>0</v>
      </c>
      <c r="BX109" s="1">
        <v>0</v>
      </c>
      <c r="BY109" s="1">
        <v>0</v>
      </c>
      <c r="BZ109" s="1">
        <v>0</v>
      </c>
      <c r="CA109" s="1">
        <v>0</v>
      </c>
      <c r="CB109" s="6">
        <f t="shared" si="9"/>
        <v>0</v>
      </c>
      <c r="CC109"/>
    </row>
    <row r="110" spans="1:81" x14ac:dyDescent="0.25">
      <c r="A110" s="1" t="s">
        <v>288</v>
      </c>
      <c r="B110" s="25">
        <f>VLOOKUP(Table1[[#This Row],[SchoolDBN]],Sheet2!$A$1:$E$205,2,FALSE)</f>
        <v>310300860923</v>
      </c>
      <c r="C110" s="25" t="str">
        <f>VLOOKUP(Table1[[#This Row],[SchoolDBN]],Sheet2!$A$1:$E$205,5,FALSE)</f>
        <v>M</v>
      </c>
      <c r="D110" s="1" t="s">
        <v>289</v>
      </c>
      <c r="E110" s="25" t="str">
        <f>VLOOKUP(D110,Sheet2!$A$1:$E$205,4,FALSE)</f>
        <v>SUNY</v>
      </c>
      <c r="F110" s="25">
        <v>87.075000000000003</v>
      </c>
      <c r="G110" s="25">
        <v>81.875</v>
      </c>
      <c r="H110" s="25">
        <v>82.9</v>
      </c>
      <c r="I110" s="25">
        <v>83.15</v>
      </c>
      <c r="J110" s="25">
        <v>77.924999999999997</v>
      </c>
      <c r="K110" s="25">
        <v>64</v>
      </c>
      <c r="L110" s="25">
        <v>64</v>
      </c>
      <c r="M110" s="25">
        <v>68</v>
      </c>
      <c r="N110" s="25">
        <v>0</v>
      </c>
      <c r="O110" s="25">
        <v>0</v>
      </c>
      <c r="P110" s="25">
        <v>0</v>
      </c>
      <c r="Q110" s="25">
        <v>0</v>
      </c>
      <c r="R110" s="25">
        <v>0</v>
      </c>
      <c r="S110" s="25">
        <v>0</v>
      </c>
      <c r="T110" s="26">
        <f t="shared" si="5"/>
        <v>608.92499999999995</v>
      </c>
      <c r="U110" s="25">
        <v>3</v>
      </c>
      <c r="V110" s="25">
        <v>2</v>
      </c>
      <c r="W110" s="25">
        <v>2</v>
      </c>
      <c r="X110" s="25">
        <v>1</v>
      </c>
      <c r="Y110" s="25">
        <v>0</v>
      </c>
      <c r="Z110" s="25">
        <v>2</v>
      </c>
      <c r="AA110" s="25">
        <v>3</v>
      </c>
      <c r="AB110" s="25">
        <v>2</v>
      </c>
      <c r="AC110" s="25">
        <v>0</v>
      </c>
      <c r="AD110" s="25">
        <v>0</v>
      </c>
      <c r="AE110" s="25">
        <v>0</v>
      </c>
      <c r="AF110" s="25">
        <v>0</v>
      </c>
      <c r="AG110" s="25">
        <v>0</v>
      </c>
      <c r="AH110" s="25">
        <v>0</v>
      </c>
      <c r="AI110" s="25">
        <f t="shared" si="6"/>
        <v>15</v>
      </c>
      <c r="AJ110" s="25">
        <v>5</v>
      </c>
      <c r="AK110" s="25">
        <v>3.9750000000000001</v>
      </c>
      <c r="AL110" s="25">
        <v>0</v>
      </c>
      <c r="AM110" s="25">
        <v>0</v>
      </c>
      <c r="AN110" s="25">
        <v>1</v>
      </c>
      <c r="AO110" s="25">
        <v>1</v>
      </c>
      <c r="AP110" s="25">
        <v>0</v>
      </c>
      <c r="AQ110" s="25">
        <v>0</v>
      </c>
      <c r="AR110" s="25">
        <v>0</v>
      </c>
      <c r="AS110" s="1">
        <v>0</v>
      </c>
      <c r="AT110" s="1">
        <v>0</v>
      </c>
      <c r="AU110" s="1">
        <v>0</v>
      </c>
      <c r="AV110" s="1">
        <v>0</v>
      </c>
      <c r="AW110" s="1">
        <v>0</v>
      </c>
      <c r="AX110" s="3">
        <f t="shared" si="7"/>
        <v>10.975</v>
      </c>
      <c r="AY110" s="1">
        <v>0</v>
      </c>
      <c r="AZ110" s="1">
        <v>0</v>
      </c>
      <c r="BA110" s="1">
        <v>5</v>
      </c>
      <c r="BB110" s="1">
        <v>11.925000000000001</v>
      </c>
      <c r="BC110" s="1">
        <v>7</v>
      </c>
      <c r="BD110" s="1">
        <v>6</v>
      </c>
      <c r="BE110" s="1">
        <v>9</v>
      </c>
      <c r="BF110" s="1">
        <v>10</v>
      </c>
      <c r="BG110" s="1">
        <v>0</v>
      </c>
      <c r="BH110" s="1">
        <v>0</v>
      </c>
      <c r="BI110" s="1">
        <v>0</v>
      </c>
      <c r="BJ110" s="1">
        <v>0</v>
      </c>
      <c r="BK110" s="1">
        <v>0</v>
      </c>
      <c r="BL110" s="1">
        <v>0</v>
      </c>
      <c r="BM110" s="3">
        <f t="shared" si="8"/>
        <v>48.924999999999997</v>
      </c>
      <c r="BN110" s="1">
        <v>0</v>
      </c>
      <c r="BO110" s="1">
        <v>0</v>
      </c>
      <c r="BP110" s="1">
        <v>0</v>
      </c>
      <c r="BQ110" s="1">
        <v>0</v>
      </c>
      <c r="BR110" s="1">
        <v>0</v>
      </c>
      <c r="BS110" s="1">
        <v>0</v>
      </c>
      <c r="BT110" s="1">
        <v>0</v>
      </c>
      <c r="BU110" s="1">
        <v>0</v>
      </c>
      <c r="BV110" s="1">
        <v>0</v>
      </c>
      <c r="BW110" s="1">
        <v>0</v>
      </c>
      <c r="BX110" s="1">
        <v>0</v>
      </c>
      <c r="BY110" s="1">
        <v>0</v>
      </c>
      <c r="BZ110" s="1">
        <v>0</v>
      </c>
      <c r="CA110" s="1">
        <v>0</v>
      </c>
      <c r="CB110" s="6">
        <f t="shared" si="9"/>
        <v>0</v>
      </c>
      <c r="CC110"/>
    </row>
    <row r="111" spans="1:81" x14ac:dyDescent="0.25">
      <c r="A111" s="1" t="s">
        <v>290</v>
      </c>
      <c r="B111" s="25">
        <f>VLOOKUP(Table1[[#This Row],[SchoolDBN]],Sheet2!$A$1:$E$205,2,FALSE)</f>
        <v>310500860928</v>
      </c>
      <c r="C111" s="25" t="str">
        <f>VLOOKUP(Table1[[#This Row],[SchoolDBN]],Sheet2!$A$1:$E$205,5,FALSE)</f>
        <v>M</v>
      </c>
      <c r="D111" s="1" t="s">
        <v>291</v>
      </c>
      <c r="E111" s="25" t="str">
        <f>VLOOKUP(D111,Sheet2!$A$1:$E$205,4,FALSE)</f>
        <v>DOE</v>
      </c>
      <c r="F111" s="25">
        <v>0</v>
      </c>
      <c r="G111" s="25">
        <v>0</v>
      </c>
      <c r="H111" s="25">
        <v>0</v>
      </c>
      <c r="I111" s="25">
        <v>0</v>
      </c>
      <c r="J111" s="25">
        <v>0</v>
      </c>
      <c r="K111" s="25">
        <v>0</v>
      </c>
      <c r="L111" s="25">
        <v>119.488</v>
      </c>
      <c r="M111" s="25">
        <v>109.682</v>
      </c>
      <c r="N111" s="25">
        <v>76.39</v>
      </c>
      <c r="O111" s="25">
        <v>0</v>
      </c>
      <c r="P111" s="25">
        <v>0</v>
      </c>
      <c r="Q111" s="25">
        <v>0</v>
      </c>
      <c r="R111" s="25">
        <v>0</v>
      </c>
      <c r="S111" s="25">
        <v>0</v>
      </c>
      <c r="T111" s="26">
        <f t="shared" si="5"/>
        <v>305.56</v>
      </c>
      <c r="U111" s="25">
        <v>0</v>
      </c>
      <c r="V111" s="25">
        <v>0</v>
      </c>
      <c r="W111" s="25">
        <v>0</v>
      </c>
      <c r="X111" s="25">
        <v>0</v>
      </c>
      <c r="Y111" s="25">
        <v>0</v>
      </c>
      <c r="Z111" s="25">
        <v>0</v>
      </c>
      <c r="AA111" s="25">
        <v>3</v>
      </c>
      <c r="AB111" s="25">
        <v>4</v>
      </c>
      <c r="AC111" s="25">
        <v>2</v>
      </c>
      <c r="AD111" s="25">
        <v>0</v>
      </c>
      <c r="AE111" s="25">
        <v>0</v>
      </c>
      <c r="AF111" s="25">
        <v>0</v>
      </c>
      <c r="AG111" s="25">
        <v>0</v>
      </c>
      <c r="AH111" s="25">
        <v>0</v>
      </c>
      <c r="AI111" s="25">
        <f t="shared" si="6"/>
        <v>9</v>
      </c>
      <c r="AJ111" s="25">
        <v>0</v>
      </c>
      <c r="AK111" s="25">
        <v>0</v>
      </c>
      <c r="AL111" s="25">
        <v>0</v>
      </c>
      <c r="AM111" s="25">
        <v>0</v>
      </c>
      <c r="AN111" s="25">
        <v>0</v>
      </c>
      <c r="AO111" s="25">
        <v>0</v>
      </c>
      <c r="AP111" s="25">
        <v>1</v>
      </c>
      <c r="AQ111" s="25">
        <v>0</v>
      </c>
      <c r="AR111" s="25">
        <v>0</v>
      </c>
      <c r="AS111" s="1">
        <v>0</v>
      </c>
      <c r="AT111" s="1">
        <v>0</v>
      </c>
      <c r="AU111" s="1">
        <v>0</v>
      </c>
      <c r="AV111" s="1">
        <v>0</v>
      </c>
      <c r="AW111" s="1">
        <v>0</v>
      </c>
      <c r="AX111" s="3">
        <f t="shared" si="7"/>
        <v>1</v>
      </c>
      <c r="AY111" s="1">
        <v>0</v>
      </c>
      <c r="AZ111" s="1">
        <v>0</v>
      </c>
      <c r="BA111" s="1">
        <v>0</v>
      </c>
      <c r="BB111" s="1">
        <v>0</v>
      </c>
      <c r="BC111" s="1">
        <v>0</v>
      </c>
      <c r="BD111" s="1">
        <v>0</v>
      </c>
      <c r="BE111" s="1">
        <v>22</v>
      </c>
      <c r="BF111" s="1">
        <v>25</v>
      </c>
      <c r="BG111" s="1">
        <v>10</v>
      </c>
      <c r="BH111" s="1">
        <v>0</v>
      </c>
      <c r="BI111" s="1">
        <v>0</v>
      </c>
      <c r="BJ111" s="1">
        <v>0</v>
      </c>
      <c r="BK111" s="1">
        <v>0</v>
      </c>
      <c r="BL111" s="1">
        <v>0</v>
      </c>
      <c r="BM111" s="3">
        <f t="shared" si="8"/>
        <v>57</v>
      </c>
      <c r="BN111" s="1">
        <v>0</v>
      </c>
      <c r="BO111" s="1">
        <v>0</v>
      </c>
      <c r="BP111" s="1">
        <v>0</v>
      </c>
      <c r="BQ111" s="1">
        <v>0</v>
      </c>
      <c r="BR111" s="1">
        <v>0</v>
      </c>
      <c r="BS111" s="1">
        <v>0</v>
      </c>
      <c r="BT111" s="1">
        <v>0</v>
      </c>
      <c r="BU111" s="1">
        <v>0</v>
      </c>
      <c r="BV111" s="1">
        <v>0</v>
      </c>
      <c r="BW111" s="1">
        <v>0</v>
      </c>
      <c r="BX111" s="1">
        <v>0</v>
      </c>
      <c r="BY111" s="1">
        <v>0</v>
      </c>
      <c r="BZ111" s="1">
        <v>0</v>
      </c>
      <c r="CA111" s="1">
        <v>0</v>
      </c>
      <c r="CB111" s="6">
        <f t="shared" si="9"/>
        <v>0</v>
      </c>
      <c r="CC111"/>
    </row>
    <row r="112" spans="1:81" x14ac:dyDescent="0.25">
      <c r="A112" s="1" t="s">
        <v>292</v>
      </c>
      <c r="B112" s="25">
        <f>VLOOKUP(Table1[[#This Row],[SchoolDBN]],Sheet2!$A$1:$E$205,2,FALSE)</f>
        <v>310600860929</v>
      </c>
      <c r="C112" s="25" t="str">
        <f>VLOOKUP(Table1[[#This Row],[SchoolDBN]],Sheet2!$A$1:$E$205,5,FALSE)</f>
        <v>M</v>
      </c>
      <c r="D112" s="1" t="s">
        <v>293</v>
      </c>
      <c r="E112" s="25" t="str">
        <f>VLOOKUP(D112,Sheet2!$A$1:$E$205,4,FALSE)</f>
        <v>DOE</v>
      </c>
      <c r="F112" s="25">
        <v>0</v>
      </c>
      <c r="G112" s="25">
        <v>0</v>
      </c>
      <c r="H112" s="25">
        <v>0</v>
      </c>
      <c r="I112" s="25">
        <v>0</v>
      </c>
      <c r="J112" s="25">
        <v>0</v>
      </c>
      <c r="K112" s="25">
        <v>121.999</v>
      </c>
      <c r="L112" s="25">
        <v>120.136</v>
      </c>
      <c r="M112" s="25">
        <v>119.864</v>
      </c>
      <c r="N112" s="25">
        <v>113.114</v>
      </c>
      <c r="O112" s="25">
        <v>0</v>
      </c>
      <c r="P112" s="25">
        <v>0</v>
      </c>
      <c r="Q112" s="25">
        <v>0</v>
      </c>
      <c r="R112" s="25">
        <v>0</v>
      </c>
      <c r="S112" s="25">
        <v>0</v>
      </c>
      <c r="T112" s="26">
        <f t="shared" si="5"/>
        <v>475.11300000000006</v>
      </c>
      <c r="U112" s="25">
        <v>0</v>
      </c>
      <c r="V112" s="25">
        <v>0</v>
      </c>
      <c r="W112" s="25">
        <v>0</v>
      </c>
      <c r="X112" s="25">
        <v>0</v>
      </c>
      <c r="Y112" s="25">
        <v>0</v>
      </c>
      <c r="Z112" s="25">
        <v>4</v>
      </c>
      <c r="AA112" s="25">
        <v>1</v>
      </c>
      <c r="AB112" s="25">
        <v>3</v>
      </c>
      <c r="AC112" s="25">
        <v>2</v>
      </c>
      <c r="AD112" s="25">
        <v>0</v>
      </c>
      <c r="AE112" s="25">
        <v>0</v>
      </c>
      <c r="AF112" s="25">
        <v>0</v>
      </c>
      <c r="AG112" s="25">
        <v>0</v>
      </c>
      <c r="AH112" s="25">
        <v>0</v>
      </c>
      <c r="AI112" s="25">
        <f t="shared" si="6"/>
        <v>10</v>
      </c>
      <c r="AJ112" s="25">
        <v>0</v>
      </c>
      <c r="AK112" s="25">
        <v>0</v>
      </c>
      <c r="AL112" s="25">
        <v>0</v>
      </c>
      <c r="AM112" s="25">
        <v>0</v>
      </c>
      <c r="AN112" s="25">
        <v>0</v>
      </c>
      <c r="AO112" s="25">
        <v>6.9539999999999997</v>
      </c>
      <c r="AP112" s="25">
        <v>2</v>
      </c>
      <c r="AQ112" s="25">
        <v>4</v>
      </c>
      <c r="AR112" s="25">
        <v>5</v>
      </c>
      <c r="AS112" s="1">
        <v>0</v>
      </c>
      <c r="AT112" s="1">
        <v>0</v>
      </c>
      <c r="AU112" s="1">
        <v>0</v>
      </c>
      <c r="AV112" s="1">
        <v>0</v>
      </c>
      <c r="AW112" s="1">
        <v>0</v>
      </c>
      <c r="AX112" s="3">
        <f t="shared" si="7"/>
        <v>17.954000000000001</v>
      </c>
      <c r="AY112" s="1">
        <v>0</v>
      </c>
      <c r="AZ112" s="1">
        <v>0</v>
      </c>
      <c r="BA112" s="1">
        <v>0</v>
      </c>
      <c r="BB112" s="1">
        <v>0</v>
      </c>
      <c r="BC112" s="1">
        <v>0</v>
      </c>
      <c r="BD112" s="1">
        <v>18</v>
      </c>
      <c r="BE112" s="1">
        <v>18</v>
      </c>
      <c r="BF112" s="1">
        <v>12</v>
      </c>
      <c r="BG112" s="1">
        <v>15</v>
      </c>
      <c r="BH112" s="1">
        <v>0</v>
      </c>
      <c r="BI112" s="1">
        <v>0</v>
      </c>
      <c r="BJ112" s="1">
        <v>0</v>
      </c>
      <c r="BK112" s="1">
        <v>0</v>
      </c>
      <c r="BL112" s="1">
        <v>0</v>
      </c>
      <c r="BM112" s="3">
        <f t="shared" si="8"/>
        <v>63</v>
      </c>
      <c r="BN112" s="1">
        <v>0</v>
      </c>
      <c r="BO112" s="1">
        <v>0</v>
      </c>
      <c r="BP112" s="1">
        <v>0</v>
      </c>
      <c r="BQ112" s="1">
        <v>0</v>
      </c>
      <c r="BR112" s="1">
        <v>0</v>
      </c>
      <c r="BS112" s="1">
        <v>0</v>
      </c>
      <c r="BT112" s="1">
        <v>0</v>
      </c>
      <c r="BU112" s="1">
        <v>0</v>
      </c>
      <c r="BV112" s="1">
        <v>0</v>
      </c>
      <c r="BW112" s="1">
        <v>0</v>
      </c>
      <c r="BX112" s="1">
        <v>0</v>
      </c>
      <c r="BY112" s="1">
        <v>0</v>
      </c>
      <c r="BZ112" s="1">
        <v>0</v>
      </c>
      <c r="CA112" s="1">
        <v>0</v>
      </c>
      <c r="CB112" s="6">
        <f t="shared" si="9"/>
        <v>0</v>
      </c>
      <c r="CC112"/>
    </row>
    <row r="113" spans="1:81" x14ac:dyDescent="0.25">
      <c r="A113" s="1" t="s">
        <v>294</v>
      </c>
      <c r="B113" s="25">
        <f>VLOOKUP(Table1[[#This Row],[SchoolDBN]],Sheet2!$A$1:$E$205,2,FALSE)</f>
        <v>310400860968</v>
      </c>
      <c r="C113" s="25" t="str">
        <f>VLOOKUP(Table1[[#This Row],[SchoolDBN]],Sheet2!$A$1:$E$205,5,FALSE)</f>
        <v>M</v>
      </c>
      <c r="D113" s="1" t="s">
        <v>295</v>
      </c>
      <c r="E113" s="25" t="str">
        <f>VLOOKUP(D113,Sheet2!$A$1:$E$205,4,FALSE)</f>
        <v>DOE</v>
      </c>
      <c r="F113" s="25">
        <v>0</v>
      </c>
      <c r="G113" s="25">
        <v>0</v>
      </c>
      <c r="H113" s="25">
        <v>0</v>
      </c>
      <c r="I113" s="25">
        <v>0</v>
      </c>
      <c r="J113" s="25">
        <v>0</v>
      </c>
      <c r="K113" s="25">
        <v>0</v>
      </c>
      <c r="L113" s="25">
        <v>0</v>
      </c>
      <c r="M113" s="25">
        <v>0</v>
      </c>
      <c r="N113" s="25">
        <v>0</v>
      </c>
      <c r="O113" s="25">
        <v>126.6</v>
      </c>
      <c r="P113" s="25">
        <v>119.075</v>
      </c>
      <c r="Q113" s="25">
        <v>110.97499999999999</v>
      </c>
      <c r="R113" s="25">
        <v>103.97499999999999</v>
      </c>
      <c r="S113" s="25">
        <v>0</v>
      </c>
      <c r="T113" s="26">
        <f t="shared" si="5"/>
        <v>460.625</v>
      </c>
      <c r="U113" s="25">
        <v>0</v>
      </c>
      <c r="V113" s="25">
        <v>0</v>
      </c>
      <c r="W113" s="25">
        <v>0</v>
      </c>
      <c r="X113" s="25">
        <v>0</v>
      </c>
      <c r="Y113" s="25">
        <v>0</v>
      </c>
      <c r="Z113" s="25">
        <v>0</v>
      </c>
      <c r="AA113" s="25">
        <v>0</v>
      </c>
      <c r="AB113" s="25">
        <v>0</v>
      </c>
      <c r="AC113" s="25">
        <v>0</v>
      </c>
      <c r="AD113" s="25">
        <v>1.0249999999999999</v>
      </c>
      <c r="AE113" s="25">
        <v>1</v>
      </c>
      <c r="AF113" s="25">
        <v>0</v>
      </c>
      <c r="AG113" s="25">
        <v>0</v>
      </c>
      <c r="AH113" s="25">
        <v>0</v>
      </c>
      <c r="AI113" s="25">
        <f t="shared" si="6"/>
        <v>2.0249999999999999</v>
      </c>
      <c r="AJ113" s="25">
        <v>0</v>
      </c>
      <c r="AK113" s="25">
        <v>0</v>
      </c>
      <c r="AL113" s="25">
        <v>0</v>
      </c>
      <c r="AM113" s="25">
        <v>0</v>
      </c>
      <c r="AN113" s="25">
        <v>0</v>
      </c>
      <c r="AO113" s="25">
        <v>0</v>
      </c>
      <c r="AP113" s="25">
        <v>0</v>
      </c>
      <c r="AQ113" s="25">
        <v>0</v>
      </c>
      <c r="AR113" s="25">
        <v>0</v>
      </c>
      <c r="AS113" s="1">
        <v>5.0750000000000002</v>
      </c>
      <c r="AT113" s="1">
        <v>1.95</v>
      </c>
      <c r="AU113" s="1">
        <v>1</v>
      </c>
      <c r="AV113" s="1">
        <v>0</v>
      </c>
      <c r="AW113" s="1">
        <v>0</v>
      </c>
      <c r="AX113" s="3">
        <f t="shared" si="7"/>
        <v>8.0250000000000004</v>
      </c>
      <c r="AY113" s="1">
        <v>0</v>
      </c>
      <c r="AZ113" s="1">
        <v>0</v>
      </c>
      <c r="BA113" s="1">
        <v>0</v>
      </c>
      <c r="BB113" s="1">
        <v>0</v>
      </c>
      <c r="BC113" s="1">
        <v>0</v>
      </c>
      <c r="BD113" s="1">
        <v>0</v>
      </c>
      <c r="BE113" s="1">
        <v>0</v>
      </c>
      <c r="BF113" s="1">
        <v>0</v>
      </c>
      <c r="BG113" s="1">
        <v>0</v>
      </c>
      <c r="BH113" s="1">
        <v>44.924999999999997</v>
      </c>
      <c r="BI113" s="1">
        <v>37.1</v>
      </c>
      <c r="BJ113" s="1">
        <v>40.049999999999997</v>
      </c>
      <c r="BK113" s="1">
        <v>28</v>
      </c>
      <c r="BL113" s="1">
        <v>0</v>
      </c>
      <c r="BM113" s="3">
        <f t="shared" si="8"/>
        <v>150.07499999999999</v>
      </c>
      <c r="BN113" s="1">
        <v>0</v>
      </c>
      <c r="BO113" s="1">
        <v>0</v>
      </c>
      <c r="BP113" s="1">
        <v>0</v>
      </c>
      <c r="BQ113" s="1">
        <v>0</v>
      </c>
      <c r="BR113" s="1">
        <v>0</v>
      </c>
      <c r="BS113" s="1">
        <v>0</v>
      </c>
      <c r="BT113" s="1">
        <v>0</v>
      </c>
      <c r="BU113" s="1">
        <v>0</v>
      </c>
      <c r="BV113" s="1">
        <v>0</v>
      </c>
      <c r="BW113" s="1">
        <v>0</v>
      </c>
      <c r="BX113" s="1">
        <v>0</v>
      </c>
      <c r="BY113" s="1">
        <v>0</v>
      </c>
      <c r="BZ113" s="1">
        <v>0</v>
      </c>
      <c r="CA113" s="1">
        <v>0</v>
      </c>
      <c r="CB113" s="6">
        <f t="shared" si="9"/>
        <v>0</v>
      </c>
      <c r="CC113"/>
    </row>
    <row r="114" spans="1:81" x14ac:dyDescent="0.25">
      <c r="A114" s="1" t="s">
        <v>296</v>
      </c>
      <c r="B114" s="25">
        <f>VLOOKUP(Table1[[#This Row],[SchoolDBN]],Sheet2!$A$1:$E$205,2,FALSE)</f>
        <v>310600860966</v>
      </c>
      <c r="C114" s="25" t="str">
        <f>VLOOKUP(Table1[[#This Row],[SchoolDBN]],Sheet2!$A$1:$E$205,5,FALSE)</f>
        <v>M</v>
      </c>
      <c r="D114" s="1" t="s">
        <v>297</v>
      </c>
      <c r="E114" s="25" t="str">
        <f>VLOOKUP(D114,Sheet2!$A$1:$E$205,4,FALSE)</f>
        <v>DOE</v>
      </c>
      <c r="F114" s="25">
        <v>0</v>
      </c>
      <c r="G114" s="25">
        <v>0</v>
      </c>
      <c r="H114" s="25">
        <v>0</v>
      </c>
      <c r="I114" s="25">
        <v>0</v>
      </c>
      <c r="J114" s="25">
        <v>0</v>
      </c>
      <c r="K114" s="25">
        <v>103</v>
      </c>
      <c r="L114" s="25">
        <v>124</v>
      </c>
      <c r="M114" s="25">
        <v>124</v>
      </c>
      <c r="N114" s="25">
        <v>129</v>
      </c>
      <c r="O114" s="25">
        <v>118</v>
      </c>
      <c r="P114" s="25">
        <v>105</v>
      </c>
      <c r="Q114" s="25">
        <v>0</v>
      </c>
      <c r="R114" s="25">
        <v>0</v>
      </c>
      <c r="S114" s="25">
        <v>0</v>
      </c>
      <c r="T114" s="26">
        <f t="shared" si="5"/>
        <v>703</v>
      </c>
      <c r="U114" s="25">
        <v>0</v>
      </c>
      <c r="V114" s="25">
        <v>0</v>
      </c>
      <c r="W114" s="25">
        <v>0</v>
      </c>
      <c r="X114" s="25">
        <v>0</v>
      </c>
      <c r="Y114" s="25">
        <v>0</v>
      </c>
      <c r="Z114" s="25">
        <v>4</v>
      </c>
      <c r="AA114" s="25">
        <v>3</v>
      </c>
      <c r="AB114" s="25">
        <v>4</v>
      </c>
      <c r="AC114" s="25">
        <v>0</v>
      </c>
      <c r="AD114" s="25">
        <v>0</v>
      </c>
      <c r="AE114" s="25">
        <v>3</v>
      </c>
      <c r="AF114" s="25">
        <v>0</v>
      </c>
      <c r="AG114" s="25">
        <v>0</v>
      </c>
      <c r="AH114" s="25">
        <v>0</v>
      </c>
      <c r="AI114" s="25">
        <f t="shared" si="6"/>
        <v>14</v>
      </c>
      <c r="AJ114" s="25">
        <v>0</v>
      </c>
      <c r="AK114" s="25">
        <v>0</v>
      </c>
      <c r="AL114" s="25">
        <v>0</v>
      </c>
      <c r="AM114" s="25">
        <v>0</v>
      </c>
      <c r="AN114" s="25">
        <v>0</v>
      </c>
      <c r="AO114" s="25">
        <v>3</v>
      </c>
      <c r="AP114" s="25">
        <v>6</v>
      </c>
      <c r="AQ114" s="25">
        <v>11</v>
      </c>
      <c r="AR114" s="25">
        <v>11</v>
      </c>
      <c r="AS114" s="1">
        <v>13</v>
      </c>
      <c r="AT114" s="1">
        <v>4</v>
      </c>
      <c r="AU114" s="1">
        <v>0</v>
      </c>
      <c r="AV114" s="1">
        <v>0</v>
      </c>
      <c r="AW114" s="1">
        <v>0</v>
      </c>
      <c r="AX114" s="3">
        <f t="shared" si="7"/>
        <v>48</v>
      </c>
      <c r="AY114" s="1">
        <v>0</v>
      </c>
      <c r="AZ114" s="1">
        <v>0</v>
      </c>
      <c r="BA114" s="1">
        <v>0</v>
      </c>
      <c r="BB114" s="1">
        <v>0</v>
      </c>
      <c r="BC114" s="1">
        <v>0</v>
      </c>
      <c r="BD114" s="1">
        <v>10</v>
      </c>
      <c r="BE114" s="1">
        <v>13</v>
      </c>
      <c r="BF114" s="1">
        <v>12</v>
      </c>
      <c r="BG114" s="1">
        <v>15</v>
      </c>
      <c r="BH114" s="1">
        <v>13</v>
      </c>
      <c r="BI114" s="1">
        <v>5</v>
      </c>
      <c r="BJ114" s="1">
        <v>0</v>
      </c>
      <c r="BK114" s="1">
        <v>0</v>
      </c>
      <c r="BL114" s="1">
        <v>0</v>
      </c>
      <c r="BM114" s="3">
        <f t="shared" si="8"/>
        <v>68</v>
      </c>
      <c r="BN114" s="1">
        <v>0</v>
      </c>
      <c r="BO114" s="1">
        <v>0</v>
      </c>
      <c r="BP114" s="1">
        <v>0</v>
      </c>
      <c r="BQ114" s="1">
        <v>0</v>
      </c>
      <c r="BR114" s="1">
        <v>0</v>
      </c>
      <c r="BS114" s="1">
        <v>0</v>
      </c>
      <c r="BT114" s="1">
        <v>0</v>
      </c>
      <c r="BU114" s="1">
        <v>0</v>
      </c>
      <c r="BV114" s="1">
        <v>0</v>
      </c>
      <c r="BW114" s="1">
        <v>0</v>
      </c>
      <c r="BX114" s="1">
        <v>0</v>
      </c>
      <c r="BY114" s="1">
        <v>0</v>
      </c>
      <c r="BZ114" s="1">
        <v>0</v>
      </c>
      <c r="CA114" s="1">
        <v>0</v>
      </c>
      <c r="CB114" s="6">
        <f t="shared" si="9"/>
        <v>0</v>
      </c>
      <c r="CC114"/>
    </row>
    <row r="115" spans="1:81" x14ac:dyDescent="0.25">
      <c r="A115" s="1" t="s">
        <v>298</v>
      </c>
      <c r="B115" s="25">
        <f>VLOOKUP(Table1[[#This Row],[SchoolDBN]],Sheet2!$A$1:$E$205,2,FALSE)</f>
        <v>310500860989</v>
      </c>
      <c r="C115" s="25" t="str">
        <f>VLOOKUP(Table1[[#This Row],[SchoolDBN]],Sheet2!$A$1:$E$205,5,FALSE)</f>
        <v>M</v>
      </c>
      <c r="D115" s="1" t="s">
        <v>299</v>
      </c>
      <c r="E115" s="25" t="str">
        <f>VLOOKUP(D115,Sheet2!$A$1:$E$205,4,FALSE)</f>
        <v>DOE</v>
      </c>
      <c r="F115" s="25">
        <v>63.45</v>
      </c>
      <c r="G115" s="25">
        <v>94.25</v>
      </c>
      <c r="H115" s="25">
        <v>101.25</v>
      </c>
      <c r="I115" s="25">
        <v>0</v>
      </c>
      <c r="J115" s="25">
        <v>0</v>
      </c>
      <c r="K115" s="25">
        <v>0</v>
      </c>
      <c r="L115" s="25">
        <v>81.075000000000003</v>
      </c>
      <c r="M115" s="25">
        <v>107.825</v>
      </c>
      <c r="N115" s="25">
        <v>105.45</v>
      </c>
      <c r="O115" s="25">
        <v>109.9</v>
      </c>
      <c r="P115" s="25">
        <v>67.900000000000006</v>
      </c>
      <c r="Q115" s="25">
        <v>71</v>
      </c>
      <c r="R115" s="25">
        <v>0</v>
      </c>
      <c r="S115" s="25">
        <v>0</v>
      </c>
      <c r="T115" s="26">
        <f t="shared" si="5"/>
        <v>802.09999999999991</v>
      </c>
      <c r="U115" s="25">
        <v>6</v>
      </c>
      <c r="V115" s="25">
        <v>16</v>
      </c>
      <c r="W115" s="25">
        <v>8</v>
      </c>
      <c r="X115" s="25">
        <v>0</v>
      </c>
      <c r="Y115" s="25">
        <v>0</v>
      </c>
      <c r="Z115" s="25">
        <v>0</v>
      </c>
      <c r="AA115" s="25">
        <v>15.975</v>
      </c>
      <c r="AB115" s="25">
        <v>0.05</v>
      </c>
      <c r="AC115" s="25">
        <v>20</v>
      </c>
      <c r="AD115" s="25">
        <v>5.9249999999999998</v>
      </c>
      <c r="AE115" s="25">
        <v>0</v>
      </c>
      <c r="AF115" s="25">
        <v>1</v>
      </c>
      <c r="AG115" s="25">
        <v>0</v>
      </c>
      <c r="AH115" s="25">
        <v>0</v>
      </c>
      <c r="AI115" s="25">
        <f t="shared" si="6"/>
        <v>72.95</v>
      </c>
      <c r="AJ115" s="25">
        <v>0</v>
      </c>
      <c r="AK115" s="25">
        <v>1</v>
      </c>
      <c r="AL115" s="25">
        <v>0</v>
      </c>
      <c r="AM115" s="25">
        <v>0</v>
      </c>
      <c r="AN115" s="25">
        <v>0</v>
      </c>
      <c r="AO115" s="25">
        <v>0</v>
      </c>
      <c r="AP115" s="25">
        <v>0</v>
      </c>
      <c r="AQ115" s="25">
        <v>14</v>
      </c>
      <c r="AR115" s="25">
        <v>2</v>
      </c>
      <c r="AS115" s="1">
        <v>9.9499999999999993</v>
      </c>
      <c r="AT115" s="1">
        <v>6</v>
      </c>
      <c r="AU115" s="1">
        <v>0</v>
      </c>
      <c r="AV115" s="1">
        <v>0</v>
      </c>
      <c r="AW115" s="1">
        <v>0</v>
      </c>
      <c r="AX115" s="3">
        <f t="shared" si="7"/>
        <v>32.950000000000003</v>
      </c>
      <c r="AY115" s="1">
        <v>0</v>
      </c>
      <c r="AZ115" s="1">
        <v>0</v>
      </c>
      <c r="BA115" s="1">
        <v>0</v>
      </c>
      <c r="BB115" s="1">
        <v>0</v>
      </c>
      <c r="BC115" s="1">
        <v>0</v>
      </c>
      <c r="BD115" s="1">
        <v>0</v>
      </c>
      <c r="BE115" s="1">
        <v>0</v>
      </c>
      <c r="BF115" s="1">
        <v>8</v>
      </c>
      <c r="BG115" s="1">
        <v>0</v>
      </c>
      <c r="BH115" s="1">
        <v>0</v>
      </c>
      <c r="BI115" s="1">
        <v>0</v>
      </c>
      <c r="BJ115" s="1">
        <v>0</v>
      </c>
      <c r="BK115" s="1">
        <v>0</v>
      </c>
      <c r="BL115" s="1">
        <v>0</v>
      </c>
      <c r="BM115" s="3">
        <f t="shared" si="8"/>
        <v>8</v>
      </c>
      <c r="BN115" s="1">
        <v>0</v>
      </c>
      <c r="BO115" s="1">
        <v>0</v>
      </c>
      <c r="BP115" s="1">
        <v>0</v>
      </c>
      <c r="BQ115" s="1">
        <v>0</v>
      </c>
      <c r="BR115" s="1">
        <v>0</v>
      </c>
      <c r="BS115" s="1">
        <v>0</v>
      </c>
      <c r="BT115" s="1">
        <v>0</v>
      </c>
      <c r="BU115" s="1">
        <v>0</v>
      </c>
      <c r="BV115" s="1">
        <v>0</v>
      </c>
      <c r="BW115" s="1">
        <v>0</v>
      </c>
      <c r="BX115" s="1">
        <v>0</v>
      </c>
      <c r="BY115" s="1">
        <v>0</v>
      </c>
      <c r="BZ115" s="1">
        <v>0</v>
      </c>
      <c r="CA115" s="1">
        <v>0</v>
      </c>
      <c r="CB115" s="6">
        <f t="shared" si="9"/>
        <v>0</v>
      </c>
      <c r="CC115"/>
    </row>
    <row r="116" spans="1:81" x14ac:dyDescent="0.25">
      <c r="A116" s="1" t="s">
        <v>300</v>
      </c>
      <c r="B116" s="25">
        <f>VLOOKUP(Table1[[#This Row],[SchoolDBN]],Sheet2!$A$1:$E$205,2,FALSE)</f>
        <v>310500860979</v>
      </c>
      <c r="C116" s="25" t="str">
        <f>VLOOKUP(Table1[[#This Row],[SchoolDBN]],Sheet2!$A$1:$E$205,5,FALSE)</f>
        <v>M</v>
      </c>
      <c r="D116" s="1" t="s">
        <v>301</v>
      </c>
      <c r="E116" s="25" t="str">
        <f>VLOOKUP(D116,Sheet2!$A$1:$E$205,4,FALSE)</f>
        <v>SUNY</v>
      </c>
      <c r="F116" s="25">
        <v>93.7</v>
      </c>
      <c r="G116" s="25">
        <v>83.974999999999994</v>
      </c>
      <c r="H116" s="25">
        <v>89.875</v>
      </c>
      <c r="I116" s="25">
        <v>87.174999999999997</v>
      </c>
      <c r="J116" s="25">
        <v>81.95</v>
      </c>
      <c r="K116" s="25">
        <v>89</v>
      </c>
      <c r="L116" s="25">
        <v>68.224999999999994</v>
      </c>
      <c r="M116" s="25">
        <v>0</v>
      </c>
      <c r="N116" s="25">
        <v>0</v>
      </c>
      <c r="O116" s="25">
        <v>0</v>
      </c>
      <c r="P116" s="25">
        <v>0</v>
      </c>
      <c r="Q116" s="25">
        <v>0</v>
      </c>
      <c r="R116" s="25">
        <v>0</v>
      </c>
      <c r="S116" s="25">
        <v>0</v>
      </c>
      <c r="T116" s="26">
        <f t="shared" si="5"/>
        <v>593.9</v>
      </c>
      <c r="U116" s="25">
        <v>0</v>
      </c>
      <c r="V116" s="25">
        <v>0</v>
      </c>
      <c r="W116" s="25">
        <v>0</v>
      </c>
      <c r="X116" s="25">
        <v>0</v>
      </c>
      <c r="Y116" s="25">
        <v>0</v>
      </c>
      <c r="Z116" s="25">
        <v>0</v>
      </c>
      <c r="AA116" s="25">
        <v>0</v>
      </c>
      <c r="AB116" s="25">
        <v>0</v>
      </c>
      <c r="AC116" s="25">
        <v>0</v>
      </c>
      <c r="AD116" s="25">
        <v>0</v>
      </c>
      <c r="AE116" s="25">
        <v>0</v>
      </c>
      <c r="AF116" s="25">
        <v>0</v>
      </c>
      <c r="AG116" s="25">
        <v>0</v>
      </c>
      <c r="AH116" s="25">
        <v>0</v>
      </c>
      <c r="AI116" s="25">
        <f t="shared" si="6"/>
        <v>0</v>
      </c>
      <c r="AJ116" s="25">
        <v>0</v>
      </c>
      <c r="AK116" s="25">
        <v>0</v>
      </c>
      <c r="AL116" s="25">
        <v>0</v>
      </c>
      <c r="AM116" s="25">
        <v>0</v>
      </c>
      <c r="AN116" s="25">
        <v>0</v>
      </c>
      <c r="AO116" s="25">
        <v>0</v>
      </c>
      <c r="AP116" s="25">
        <v>0</v>
      </c>
      <c r="AQ116" s="25">
        <v>0</v>
      </c>
      <c r="AR116" s="25">
        <v>0</v>
      </c>
      <c r="AS116" s="1">
        <v>0</v>
      </c>
      <c r="AT116" s="1">
        <v>0</v>
      </c>
      <c r="AU116" s="1">
        <v>0</v>
      </c>
      <c r="AV116" s="1">
        <v>0</v>
      </c>
      <c r="AW116" s="1">
        <v>0</v>
      </c>
      <c r="AX116" s="3">
        <f t="shared" si="7"/>
        <v>0</v>
      </c>
      <c r="AY116" s="1">
        <v>0</v>
      </c>
      <c r="AZ116" s="1">
        <v>0</v>
      </c>
      <c r="BA116" s="1">
        <v>0</v>
      </c>
      <c r="BB116" s="1">
        <v>0</v>
      </c>
      <c r="BC116" s="1">
        <v>0</v>
      </c>
      <c r="BD116" s="1">
        <v>0</v>
      </c>
      <c r="BE116" s="1">
        <v>0</v>
      </c>
      <c r="BF116" s="1">
        <v>0</v>
      </c>
      <c r="BG116" s="1">
        <v>0</v>
      </c>
      <c r="BH116" s="1">
        <v>0</v>
      </c>
      <c r="BI116" s="1">
        <v>0</v>
      </c>
      <c r="BJ116" s="1">
        <v>0</v>
      </c>
      <c r="BK116" s="1">
        <v>0</v>
      </c>
      <c r="BL116" s="1">
        <v>0</v>
      </c>
      <c r="BM116" s="3">
        <f t="shared" si="8"/>
        <v>0</v>
      </c>
      <c r="BN116" s="1">
        <v>0</v>
      </c>
      <c r="BO116" s="1">
        <v>0</v>
      </c>
      <c r="BP116" s="1">
        <v>0</v>
      </c>
      <c r="BQ116" s="1">
        <v>0</v>
      </c>
      <c r="BR116" s="1">
        <v>0</v>
      </c>
      <c r="BS116" s="1">
        <v>0</v>
      </c>
      <c r="BT116" s="1">
        <v>0</v>
      </c>
      <c r="BU116" s="1">
        <v>0</v>
      </c>
      <c r="BV116" s="1">
        <v>0</v>
      </c>
      <c r="BW116" s="1">
        <v>0</v>
      </c>
      <c r="BX116" s="1">
        <v>0</v>
      </c>
      <c r="BY116" s="1">
        <v>0</v>
      </c>
      <c r="BZ116" s="1">
        <v>0</v>
      </c>
      <c r="CA116" s="1">
        <v>0</v>
      </c>
      <c r="CB116" s="6">
        <f t="shared" si="9"/>
        <v>0</v>
      </c>
      <c r="CC116"/>
    </row>
    <row r="117" spans="1:81" x14ac:dyDescent="0.25">
      <c r="A117" s="1" t="s">
        <v>302</v>
      </c>
      <c r="B117" s="25">
        <f>VLOOKUP(Table1[[#This Row],[SchoolDBN]],Sheet2!$A$1:$E$205,2,FALSE)</f>
        <v>310300860963</v>
      </c>
      <c r="C117" s="25" t="str">
        <f>VLOOKUP(Table1[[#This Row],[SchoolDBN]],Sheet2!$A$1:$E$205,5,FALSE)</f>
        <v>M</v>
      </c>
      <c r="D117" s="1" t="s">
        <v>303</v>
      </c>
      <c r="E117" s="25" t="str">
        <f>VLOOKUP(D117,Sheet2!$A$1:$E$205,4,FALSE)</f>
        <v>DOE</v>
      </c>
      <c r="F117" s="25">
        <v>43.125</v>
      </c>
      <c r="G117" s="25">
        <v>51.274999999999999</v>
      </c>
      <c r="H117" s="25">
        <v>43.25</v>
      </c>
      <c r="I117" s="25">
        <v>40.325000000000003</v>
      </c>
      <c r="J117" s="25">
        <v>42.3</v>
      </c>
      <c r="K117" s="25">
        <v>36.225000000000001</v>
      </c>
      <c r="L117" s="25">
        <v>2.5000000000000001E-2</v>
      </c>
      <c r="M117" s="25">
        <v>0</v>
      </c>
      <c r="N117" s="25">
        <v>0</v>
      </c>
      <c r="O117" s="25">
        <v>0</v>
      </c>
      <c r="P117" s="25">
        <v>0</v>
      </c>
      <c r="Q117" s="25">
        <v>0</v>
      </c>
      <c r="R117" s="25">
        <v>0</v>
      </c>
      <c r="S117" s="25">
        <v>0</v>
      </c>
      <c r="T117" s="26">
        <f t="shared" si="5"/>
        <v>256.52500000000003</v>
      </c>
      <c r="U117" s="25">
        <v>0</v>
      </c>
      <c r="V117" s="25">
        <v>2.95</v>
      </c>
      <c r="W117" s="25">
        <v>1.0249999999999999</v>
      </c>
      <c r="X117" s="25">
        <v>0</v>
      </c>
      <c r="Y117" s="25">
        <v>0</v>
      </c>
      <c r="Z117" s="25">
        <v>0</v>
      </c>
      <c r="AA117" s="25">
        <v>0</v>
      </c>
      <c r="AB117" s="25">
        <v>0</v>
      </c>
      <c r="AC117" s="25">
        <v>0</v>
      </c>
      <c r="AD117" s="25">
        <v>0</v>
      </c>
      <c r="AE117" s="25">
        <v>0</v>
      </c>
      <c r="AF117" s="25">
        <v>0</v>
      </c>
      <c r="AG117" s="25">
        <v>0</v>
      </c>
      <c r="AH117" s="25">
        <v>0</v>
      </c>
      <c r="AI117" s="25">
        <f t="shared" si="6"/>
        <v>3.9750000000000001</v>
      </c>
      <c r="AJ117" s="25">
        <v>0</v>
      </c>
      <c r="AK117" s="25">
        <v>0</v>
      </c>
      <c r="AL117" s="25">
        <v>1</v>
      </c>
      <c r="AM117" s="25">
        <v>0</v>
      </c>
      <c r="AN117" s="25">
        <v>0</v>
      </c>
      <c r="AO117" s="25">
        <v>0</v>
      </c>
      <c r="AP117" s="25">
        <v>0</v>
      </c>
      <c r="AQ117" s="25">
        <v>0</v>
      </c>
      <c r="AR117" s="25">
        <v>0</v>
      </c>
      <c r="AS117" s="1">
        <v>0</v>
      </c>
      <c r="AT117" s="1">
        <v>0</v>
      </c>
      <c r="AU117" s="1">
        <v>0</v>
      </c>
      <c r="AV117" s="1">
        <v>0</v>
      </c>
      <c r="AW117" s="1">
        <v>0</v>
      </c>
      <c r="AX117" s="3">
        <f t="shared" si="7"/>
        <v>1</v>
      </c>
      <c r="AY117" s="1">
        <v>1</v>
      </c>
      <c r="AZ117" s="1">
        <v>0</v>
      </c>
      <c r="BA117" s="1">
        <v>4</v>
      </c>
      <c r="BB117" s="1">
        <v>3</v>
      </c>
      <c r="BC117" s="1">
        <v>5.0250000000000004</v>
      </c>
      <c r="BD117" s="1">
        <v>4</v>
      </c>
      <c r="BE117" s="1">
        <v>0</v>
      </c>
      <c r="BF117" s="1">
        <v>0</v>
      </c>
      <c r="BG117" s="1">
        <v>0</v>
      </c>
      <c r="BH117" s="1">
        <v>0</v>
      </c>
      <c r="BI117" s="1">
        <v>0</v>
      </c>
      <c r="BJ117" s="1">
        <v>0</v>
      </c>
      <c r="BK117" s="1">
        <v>0</v>
      </c>
      <c r="BL117" s="1">
        <v>0</v>
      </c>
      <c r="BM117" s="3">
        <f t="shared" si="8"/>
        <v>17.024999999999999</v>
      </c>
      <c r="BN117" s="1">
        <v>0</v>
      </c>
      <c r="BO117" s="1">
        <v>0</v>
      </c>
      <c r="BP117" s="1">
        <v>0</v>
      </c>
      <c r="BQ117" s="1">
        <v>0</v>
      </c>
      <c r="BR117" s="1">
        <v>0</v>
      </c>
      <c r="BS117" s="1">
        <v>0</v>
      </c>
      <c r="BT117" s="1">
        <v>0</v>
      </c>
      <c r="BU117" s="1">
        <v>0</v>
      </c>
      <c r="BV117" s="1">
        <v>0</v>
      </c>
      <c r="BW117" s="1">
        <v>0</v>
      </c>
      <c r="BX117" s="1">
        <v>0</v>
      </c>
      <c r="BY117" s="1">
        <v>0</v>
      </c>
      <c r="BZ117" s="1">
        <v>0</v>
      </c>
      <c r="CA117" s="1">
        <v>0</v>
      </c>
      <c r="CB117" s="6">
        <f t="shared" si="9"/>
        <v>0</v>
      </c>
      <c r="CC117"/>
    </row>
    <row r="118" spans="1:81" x14ac:dyDescent="0.25">
      <c r="A118" s="1" t="s">
        <v>304</v>
      </c>
      <c r="B118" s="25">
        <f>VLOOKUP(Table1[[#This Row],[SchoolDBN]],Sheet2!$A$1:$E$205,2,FALSE)</f>
        <v>310400860995</v>
      </c>
      <c r="C118" s="25" t="str">
        <f>VLOOKUP(Table1[[#This Row],[SchoolDBN]],Sheet2!$A$1:$E$205,5,FALSE)</f>
        <v>M</v>
      </c>
      <c r="D118" s="1" t="s">
        <v>305</v>
      </c>
      <c r="E118" s="25" t="str">
        <f>VLOOKUP(D118,Sheet2!$A$1:$E$205,4,FALSE)</f>
        <v>SUNY</v>
      </c>
      <c r="F118" s="25">
        <v>55.854999999999997</v>
      </c>
      <c r="G118" s="25">
        <v>54.195999999999998</v>
      </c>
      <c r="H118" s="25">
        <v>55.097999999999999</v>
      </c>
      <c r="I118" s="25">
        <v>57.976999999999997</v>
      </c>
      <c r="J118" s="25">
        <v>52.759</v>
      </c>
      <c r="K118" s="25">
        <v>51.195999999999998</v>
      </c>
      <c r="L118" s="25">
        <v>0</v>
      </c>
      <c r="M118" s="25">
        <v>0</v>
      </c>
      <c r="N118" s="25">
        <v>0</v>
      </c>
      <c r="O118" s="25">
        <v>0</v>
      </c>
      <c r="P118" s="25">
        <v>0</v>
      </c>
      <c r="Q118" s="25">
        <v>0</v>
      </c>
      <c r="R118" s="25">
        <v>0</v>
      </c>
      <c r="S118" s="25">
        <v>0</v>
      </c>
      <c r="T118" s="26">
        <f t="shared" si="5"/>
        <v>327.08100000000002</v>
      </c>
      <c r="U118" s="25">
        <v>2</v>
      </c>
      <c r="V118" s="25">
        <v>2</v>
      </c>
      <c r="W118" s="25">
        <v>5</v>
      </c>
      <c r="X118" s="25">
        <v>3</v>
      </c>
      <c r="Y118" s="25">
        <v>2</v>
      </c>
      <c r="Z118" s="25">
        <v>3</v>
      </c>
      <c r="AA118" s="25">
        <v>0</v>
      </c>
      <c r="AB118" s="25">
        <v>0</v>
      </c>
      <c r="AC118" s="25">
        <v>0</v>
      </c>
      <c r="AD118" s="25">
        <v>0</v>
      </c>
      <c r="AE118" s="25">
        <v>0</v>
      </c>
      <c r="AF118" s="25">
        <v>0</v>
      </c>
      <c r="AG118" s="25">
        <v>0</v>
      </c>
      <c r="AH118" s="25">
        <v>0</v>
      </c>
      <c r="AI118" s="25">
        <f t="shared" si="6"/>
        <v>17</v>
      </c>
      <c r="AJ118" s="25">
        <v>0</v>
      </c>
      <c r="AK118" s="25">
        <v>1</v>
      </c>
      <c r="AL118" s="25">
        <v>0</v>
      </c>
      <c r="AM118" s="25">
        <v>0</v>
      </c>
      <c r="AN118" s="25">
        <v>2</v>
      </c>
      <c r="AO118" s="25">
        <v>2</v>
      </c>
      <c r="AP118" s="25">
        <v>0</v>
      </c>
      <c r="AQ118" s="25">
        <v>0</v>
      </c>
      <c r="AR118" s="25">
        <v>0</v>
      </c>
      <c r="AS118" s="1">
        <v>0</v>
      </c>
      <c r="AT118" s="1">
        <v>0</v>
      </c>
      <c r="AU118" s="1">
        <v>0</v>
      </c>
      <c r="AV118" s="1">
        <v>0</v>
      </c>
      <c r="AW118" s="1">
        <v>0</v>
      </c>
      <c r="AX118" s="3">
        <f t="shared" si="7"/>
        <v>5</v>
      </c>
      <c r="AY118" s="1">
        <v>7.9509999999999996</v>
      </c>
      <c r="AZ118" s="1">
        <v>6</v>
      </c>
      <c r="BA118" s="1">
        <v>10</v>
      </c>
      <c r="BB118" s="1">
        <v>10.901999999999999</v>
      </c>
      <c r="BC118" s="1">
        <v>8</v>
      </c>
      <c r="BD118" s="1">
        <v>10</v>
      </c>
      <c r="BE118" s="1">
        <v>0</v>
      </c>
      <c r="BF118" s="1">
        <v>0</v>
      </c>
      <c r="BG118" s="1">
        <v>0</v>
      </c>
      <c r="BH118" s="1">
        <v>0</v>
      </c>
      <c r="BI118" s="1">
        <v>0</v>
      </c>
      <c r="BJ118" s="1">
        <v>0</v>
      </c>
      <c r="BK118" s="1">
        <v>0</v>
      </c>
      <c r="BL118" s="1">
        <v>0</v>
      </c>
      <c r="BM118" s="3">
        <f t="shared" si="8"/>
        <v>52.853000000000002</v>
      </c>
      <c r="BN118" s="1">
        <v>0</v>
      </c>
      <c r="BO118" s="1">
        <v>0</v>
      </c>
      <c r="BP118" s="1">
        <v>0</v>
      </c>
      <c r="BQ118" s="1">
        <v>0</v>
      </c>
      <c r="BR118" s="1">
        <v>0</v>
      </c>
      <c r="BS118" s="1">
        <v>0</v>
      </c>
      <c r="BT118" s="1">
        <v>0</v>
      </c>
      <c r="BU118" s="1">
        <v>0</v>
      </c>
      <c r="BV118" s="1">
        <v>0</v>
      </c>
      <c r="BW118" s="1">
        <v>0</v>
      </c>
      <c r="BX118" s="1">
        <v>0</v>
      </c>
      <c r="BY118" s="1">
        <v>0</v>
      </c>
      <c r="BZ118" s="1">
        <v>0</v>
      </c>
      <c r="CA118" s="1">
        <v>0</v>
      </c>
      <c r="CB118" s="6">
        <f t="shared" si="9"/>
        <v>0</v>
      </c>
      <c r="CC118"/>
    </row>
    <row r="119" spans="1:81" x14ac:dyDescent="0.25">
      <c r="A119" s="1" t="s">
        <v>306</v>
      </c>
      <c r="B119" s="25">
        <f>VLOOKUP(Table1[[#This Row],[SchoolDBN]],Sheet2!$A$1:$E$205,2,FALSE)</f>
        <v>310200860992</v>
      </c>
      <c r="C119" s="25" t="str">
        <f>VLOOKUP(Table1[[#This Row],[SchoolDBN]],Sheet2!$A$1:$E$205,5,FALSE)</f>
        <v>M</v>
      </c>
      <c r="D119" s="1" t="s">
        <v>307</v>
      </c>
      <c r="E119" s="25" t="str">
        <f>VLOOKUP(D119,Sheet2!$A$1:$E$205,4,FALSE)</f>
        <v>SUNY</v>
      </c>
      <c r="F119" s="25">
        <v>0</v>
      </c>
      <c r="G119" s="25">
        <v>0</v>
      </c>
      <c r="H119" s="25">
        <v>0</v>
      </c>
      <c r="I119" s="25">
        <v>0</v>
      </c>
      <c r="J119" s="25">
        <v>0</v>
      </c>
      <c r="K119" s="25">
        <v>0</v>
      </c>
      <c r="L119" s="25">
        <v>0</v>
      </c>
      <c r="M119" s="25">
        <v>0</v>
      </c>
      <c r="N119" s="25">
        <v>0</v>
      </c>
      <c r="O119" s="25">
        <v>92.125</v>
      </c>
      <c r="P119" s="25">
        <v>78.8</v>
      </c>
      <c r="Q119" s="25">
        <v>67.95</v>
      </c>
      <c r="R119" s="25">
        <v>76.924999999999997</v>
      </c>
      <c r="S119" s="25">
        <v>0</v>
      </c>
      <c r="T119" s="26">
        <f t="shared" si="5"/>
        <v>315.8</v>
      </c>
      <c r="U119" s="25">
        <v>0</v>
      </c>
      <c r="V119" s="25">
        <v>0</v>
      </c>
      <c r="W119" s="25">
        <v>0</v>
      </c>
      <c r="X119" s="25">
        <v>0</v>
      </c>
      <c r="Y119" s="25">
        <v>0</v>
      </c>
      <c r="Z119" s="25">
        <v>0</v>
      </c>
      <c r="AA119" s="25">
        <v>0</v>
      </c>
      <c r="AB119" s="25">
        <v>0</v>
      </c>
      <c r="AC119" s="25">
        <v>0</v>
      </c>
      <c r="AD119" s="25">
        <v>2</v>
      </c>
      <c r="AE119" s="25">
        <v>0</v>
      </c>
      <c r="AF119" s="25">
        <v>0</v>
      </c>
      <c r="AG119" s="25">
        <v>0</v>
      </c>
      <c r="AH119" s="25">
        <v>0</v>
      </c>
      <c r="AI119" s="25">
        <f t="shared" si="6"/>
        <v>2</v>
      </c>
      <c r="AJ119" s="25">
        <v>0</v>
      </c>
      <c r="AK119" s="25">
        <v>0</v>
      </c>
      <c r="AL119" s="25">
        <v>0</v>
      </c>
      <c r="AM119" s="25">
        <v>0</v>
      </c>
      <c r="AN119" s="25">
        <v>0</v>
      </c>
      <c r="AO119" s="25">
        <v>0</v>
      </c>
      <c r="AP119" s="25">
        <v>0</v>
      </c>
      <c r="AQ119" s="25">
        <v>0</v>
      </c>
      <c r="AR119" s="25">
        <v>0</v>
      </c>
      <c r="AS119" s="1">
        <v>9</v>
      </c>
      <c r="AT119" s="1">
        <v>7.95</v>
      </c>
      <c r="AU119" s="1">
        <v>6</v>
      </c>
      <c r="AV119" s="1">
        <v>6</v>
      </c>
      <c r="AW119" s="1">
        <v>0</v>
      </c>
      <c r="AX119" s="3">
        <f t="shared" si="7"/>
        <v>28.95</v>
      </c>
      <c r="AY119" s="1">
        <v>0</v>
      </c>
      <c r="AZ119" s="1">
        <v>0</v>
      </c>
      <c r="BA119" s="1">
        <v>0</v>
      </c>
      <c r="BB119" s="1">
        <v>0</v>
      </c>
      <c r="BC119" s="1">
        <v>0</v>
      </c>
      <c r="BD119" s="1">
        <v>0</v>
      </c>
      <c r="BE119" s="1">
        <v>0</v>
      </c>
      <c r="BF119" s="1">
        <v>0</v>
      </c>
      <c r="BG119" s="1">
        <v>0</v>
      </c>
      <c r="BH119" s="1">
        <v>13</v>
      </c>
      <c r="BI119" s="1">
        <v>8</v>
      </c>
      <c r="BJ119" s="1">
        <v>11</v>
      </c>
      <c r="BK119" s="1">
        <v>7</v>
      </c>
      <c r="BL119" s="1">
        <v>0</v>
      </c>
      <c r="BM119" s="3">
        <f t="shared" si="8"/>
        <v>39</v>
      </c>
      <c r="BN119" s="1">
        <v>0</v>
      </c>
      <c r="BO119" s="1">
        <v>0</v>
      </c>
      <c r="BP119" s="1">
        <v>0</v>
      </c>
      <c r="BQ119" s="1">
        <v>0</v>
      </c>
      <c r="BR119" s="1">
        <v>0</v>
      </c>
      <c r="BS119" s="1">
        <v>0</v>
      </c>
      <c r="BT119" s="1">
        <v>0</v>
      </c>
      <c r="BU119" s="1">
        <v>0</v>
      </c>
      <c r="BV119" s="1">
        <v>0</v>
      </c>
      <c r="BW119" s="1">
        <v>0</v>
      </c>
      <c r="BX119" s="1">
        <v>0</v>
      </c>
      <c r="BY119" s="1">
        <v>0</v>
      </c>
      <c r="BZ119" s="1">
        <v>0</v>
      </c>
      <c r="CA119" s="1">
        <v>0</v>
      </c>
      <c r="CB119" s="6">
        <f t="shared" si="9"/>
        <v>0</v>
      </c>
      <c r="CC119"/>
    </row>
    <row r="120" spans="1:81" x14ac:dyDescent="0.25">
      <c r="A120" s="1" t="s">
        <v>308</v>
      </c>
      <c r="B120" s="25">
        <f>VLOOKUP(Table1[[#This Row],[SchoolDBN]],Sheet2!$A$1:$E$205,2,FALSE)</f>
        <v>310300861008</v>
      </c>
      <c r="C120" s="25" t="str">
        <f>VLOOKUP(Table1[[#This Row],[SchoolDBN]],Sheet2!$A$1:$E$205,5,FALSE)</f>
        <v>M</v>
      </c>
      <c r="D120" s="1" t="s">
        <v>309</v>
      </c>
      <c r="E120" s="25" t="str">
        <f>VLOOKUP(D120,Sheet2!$A$1:$E$205,4,FALSE)</f>
        <v>SUNY</v>
      </c>
      <c r="F120" s="25">
        <v>89.05</v>
      </c>
      <c r="G120" s="25">
        <v>82.825000000000003</v>
      </c>
      <c r="H120" s="25">
        <v>113.8</v>
      </c>
      <c r="I120" s="25">
        <v>84.025000000000006</v>
      </c>
      <c r="J120" s="25">
        <v>96.8</v>
      </c>
      <c r="K120" s="25">
        <v>60</v>
      </c>
      <c r="L120" s="25">
        <v>0</v>
      </c>
      <c r="M120" s="25">
        <v>0</v>
      </c>
      <c r="N120" s="25">
        <v>0</v>
      </c>
      <c r="O120" s="25">
        <v>0</v>
      </c>
      <c r="P120" s="25">
        <v>0</v>
      </c>
      <c r="Q120" s="25">
        <v>0</v>
      </c>
      <c r="R120" s="25">
        <v>0</v>
      </c>
      <c r="S120" s="25">
        <v>0</v>
      </c>
      <c r="T120" s="26">
        <f t="shared" si="5"/>
        <v>526.5</v>
      </c>
      <c r="U120" s="25">
        <v>3</v>
      </c>
      <c r="V120" s="25">
        <v>2</v>
      </c>
      <c r="W120" s="25">
        <v>1</v>
      </c>
      <c r="X120" s="25">
        <v>5</v>
      </c>
      <c r="Y120" s="25">
        <v>3</v>
      </c>
      <c r="Z120" s="25">
        <v>1</v>
      </c>
      <c r="AA120" s="25">
        <v>0</v>
      </c>
      <c r="AB120" s="25">
        <v>0</v>
      </c>
      <c r="AC120" s="25">
        <v>0</v>
      </c>
      <c r="AD120" s="25">
        <v>0</v>
      </c>
      <c r="AE120" s="25">
        <v>0</v>
      </c>
      <c r="AF120" s="25">
        <v>0</v>
      </c>
      <c r="AG120" s="25">
        <v>0</v>
      </c>
      <c r="AH120" s="25">
        <v>0</v>
      </c>
      <c r="AI120" s="25">
        <f t="shared" si="6"/>
        <v>15</v>
      </c>
      <c r="AJ120" s="25">
        <v>6</v>
      </c>
      <c r="AK120" s="25">
        <v>1</v>
      </c>
      <c r="AL120" s="25">
        <v>0</v>
      </c>
      <c r="AM120" s="25">
        <v>0</v>
      </c>
      <c r="AN120" s="25">
        <v>0</v>
      </c>
      <c r="AO120" s="25">
        <v>0</v>
      </c>
      <c r="AP120" s="25">
        <v>0</v>
      </c>
      <c r="AQ120" s="25">
        <v>0</v>
      </c>
      <c r="AR120" s="25">
        <v>0</v>
      </c>
      <c r="AS120" s="1">
        <v>0</v>
      </c>
      <c r="AT120" s="1">
        <v>0</v>
      </c>
      <c r="AU120" s="1">
        <v>0</v>
      </c>
      <c r="AV120" s="1">
        <v>0</v>
      </c>
      <c r="AW120" s="1">
        <v>0</v>
      </c>
      <c r="AX120" s="3">
        <f t="shared" si="7"/>
        <v>7</v>
      </c>
      <c r="AY120" s="1">
        <v>0</v>
      </c>
      <c r="AZ120" s="1">
        <v>6</v>
      </c>
      <c r="BA120" s="1">
        <v>17.925000000000001</v>
      </c>
      <c r="BB120" s="1">
        <v>6.9249999999999998</v>
      </c>
      <c r="BC120" s="1">
        <v>11.875</v>
      </c>
      <c r="BD120" s="1">
        <v>4</v>
      </c>
      <c r="BE120" s="1">
        <v>0</v>
      </c>
      <c r="BF120" s="1">
        <v>0</v>
      </c>
      <c r="BG120" s="1">
        <v>0</v>
      </c>
      <c r="BH120" s="1">
        <v>0</v>
      </c>
      <c r="BI120" s="1">
        <v>0</v>
      </c>
      <c r="BJ120" s="1">
        <v>0</v>
      </c>
      <c r="BK120" s="1">
        <v>0</v>
      </c>
      <c r="BL120" s="1">
        <v>0</v>
      </c>
      <c r="BM120" s="3">
        <f t="shared" si="8"/>
        <v>46.725000000000001</v>
      </c>
      <c r="BN120" s="1">
        <v>0</v>
      </c>
      <c r="BO120" s="1">
        <v>0</v>
      </c>
      <c r="BP120" s="1">
        <v>0</v>
      </c>
      <c r="BQ120" s="1">
        <v>0</v>
      </c>
      <c r="BR120" s="1">
        <v>0</v>
      </c>
      <c r="BS120" s="1">
        <v>0</v>
      </c>
      <c r="BT120" s="1">
        <v>0</v>
      </c>
      <c r="BU120" s="1">
        <v>0</v>
      </c>
      <c r="BV120" s="1">
        <v>0</v>
      </c>
      <c r="BW120" s="1">
        <v>0</v>
      </c>
      <c r="BX120" s="1">
        <v>0</v>
      </c>
      <c r="BY120" s="1">
        <v>0</v>
      </c>
      <c r="BZ120" s="1">
        <v>0</v>
      </c>
      <c r="CA120" s="1">
        <v>0</v>
      </c>
      <c r="CB120" s="6">
        <f t="shared" si="9"/>
        <v>0</v>
      </c>
      <c r="CC120"/>
    </row>
    <row r="121" spans="1:81" x14ac:dyDescent="0.25">
      <c r="A121" s="1" t="s">
        <v>310</v>
      </c>
      <c r="B121" s="25">
        <f>VLOOKUP(Table1[[#This Row],[SchoolDBN]],Sheet2!$A$1:$E$205,2,FALSE)</f>
        <v>310300860804</v>
      </c>
      <c r="C121" s="25" t="str">
        <f>VLOOKUP(Table1[[#This Row],[SchoolDBN]],Sheet2!$A$1:$E$205,5,FALSE)</f>
        <v>M</v>
      </c>
      <c r="D121" s="1" t="s">
        <v>311</v>
      </c>
      <c r="E121" s="25" t="str">
        <f>VLOOKUP(D121,Sheet2!$A$1:$E$205,4,FALSE)</f>
        <v>SUNY</v>
      </c>
      <c r="F121" s="25">
        <v>28.15</v>
      </c>
      <c r="G121" s="25">
        <v>31.024999999999999</v>
      </c>
      <c r="H121" s="25">
        <v>29.125</v>
      </c>
      <c r="I121" s="25">
        <v>58.975000000000001</v>
      </c>
      <c r="J121" s="25">
        <v>53.15</v>
      </c>
      <c r="K121" s="25">
        <v>41.1</v>
      </c>
      <c r="L121" s="25">
        <v>0</v>
      </c>
      <c r="M121" s="25">
        <v>0</v>
      </c>
      <c r="N121" s="25">
        <v>0</v>
      </c>
      <c r="O121" s="25">
        <v>0</v>
      </c>
      <c r="P121" s="25">
        <v>0</v>
      </c>
      <c r="Q121" s="25">
        <v>0</v>
      </c>
      <c r="R121" s="25">
        <v>0</v>
      </c>
      <c r="S121" s="25">
        <v>0</v>
      </c>
      <c r="T121" s="26">
        <f t="shared" si="5"/>
        <v>241.52500000000001</v>
      </c>
      <c r="U121" s="25">
        <v>1</v>
      </c>
      <c r="V121" s="25">
        <v>3</v>
      </c>
      <c r="W121" s="25">
        <v>4</v>
      </c>
      <c r="X121" s="25">
        <v>4</v>
      </c>
      <c r="Y121" s="25">
        <v>7</v>
      </c>
      <c r="Z121" s="25">
        <v>0</v>
      </c>
      <c r="AA121" s="25">
        <v>0</v>
      </c>
      <c r="AB121" s="25">
        <v>0</v>
      </c>
      <c r="AC121" s="25">
        <v>0</v>
      </c>
      <c r="AD121" s="25">
        <v>0</v>
      </c>
      <c r="AE121" s="25">
        <v>0</v>
      </c>
      <c r="AF121" s="25">
        <v>0</v>
      </c>
      <c r="AG121" s="25">
        <v>0</v>
      </c>
      <c r="AH121" s="25">
        <v>0</v>
      </c>
      <c r="AI121" s="25">
        <f t="shared" si="6"/>
        <v>19</v>
      </c>
      <c r="AJ121" s="25">
        <v>0</v>
      </c>
      <c r="AK121" s="25">
        <v>0</v>
      </c>
      <c r="AL121" s="25">
        <v>0</v>
      </c>
      <c r="AM121" s="25">
        <v>0</v>
      </c>
      <c r="AN121" s="25">
        <v>0</v>
      </c>
      <c r="AO121" s="25">
        <v>0</v>
      </c>
      <c r="AP121" s="25">
        <v>0</v>
      </c>
      <c r="AQ121" s="25">
        <v>0</v>
      </c>
      <c r="AR121" s="25">
        <v>0</v>
      </c>
      <c r="AS121" s="1">
        <v>0</v>
      </c>
      <c r="AT121" s="1">
        <v>0</v>
      </c>
      <c r="AU121" s="1">
        <v>0</v>
      </c>
      <c r="AV121" s="1">
        <v>0</v>
      </c>
      <c r="AW121" s="1">
        <v>0</v>
      </c>
      <c r="AX121" s="3">
        <f t="shared" si="7"/>
        <v>0</v>
      </c>
      <c r="AY121" s="1">
        <v>0</v>
      </c>
      <c r="AZ121" s="1">
        <v>0</v>
      </c>
      <c r="BA121" s="1">
        <v>0</v>
      </c>
      <c r="BB121" s="1">
        <v>8.9499999999999993</v>
      </c>
      <c r="BC121" s="1">
        <v>0</v>
      </c>
      <c r="BD121" s="1">
        <v>4</v>
      </c>
      <c r="BE121" s="1">
        <v>0</v>
      </c>
      <c r="BF121" s="1">
        <v>0</v>
      </c>
      <c r="BG121" s="1">
        <v>0</v>
      </c>
      <c r="BH121" s="1">
        <v>0</v>
      </c>
      <c r="BI121" s="1">
        <v>0</v>
      </c>
      <c r="BJ121" s="1">
        <v>0</v>
      </c>
      <c r="BK121" s="1">
        <v>0</v>
      </c>
      <c r="BL121" s="1">
        <v>0</v>
      </c>
      <c r="BM121" s="3">
        <f t="shared" si="8"/>
        <v>12.95</v>
      </c>
      <c r="BN121" s="1">
        <v>0</v>
      </c>
      <c r="BO121" s="1">
        <v>0</v>
      </c>
      <c r="BP121" s="1">
        <v>0</v>
      </c>
      <c r="BQ121" s="1">
        <v>0</v>
      </c>
      <c r="BR121" s="1">
        <v>0</v>
      </c>
      <c r="BS121" s="1">
        <v>0</v>
      </c>
      <c r="BT121" s="1">
        <v>0</v>
      </c>
      <c r="BU121" s="1">
        <v>0</v>
      </c>
      <c r="BV121" s="1">
        <v>0</v>
      </c>
      <c r="BW121" s="1">
        <v>0</v>
      </c>
      <c r="BX121" s="1">
        <v>0</v>
      </c>
      <c r="BY121" s="1">
        <v>0</v>
      </c>
      <c r="BZ121" s="1">
        <v>0</v>
      </c>
      <c r="CA121" s="1">
        <v>0</v>
      </c>
      <c r="CB121" s="6">
        <f t="shared" si="9"/>
        <v>0</v>
      </c>
      <c r="CC121"/>
    </row>
    <row r="122" spans="1:81" x14ac:dyDescent="0.25">
      <c r="A122" s="1" t="s">
        <v>312</v>
      </c>
      <c r="B122" s="25">
        <f>VLOOKUP(Table1[[#This Row],[SchoolDBN]],Sheet2!$A$1:$E$205,2,FALSE)</f>
        <v>310400860812</v>
      </c>
      <c r="C122" s="25" t="str">
        <f>VLOOKUP(Table1[[#This Row],[SchoolDBN]],Sheet2!$A$1:$E$205,5,FALSE)</f>
        <v>M</v>
      </c>
      <c r="D122" s="1" t="s">
        <v>313</v>
      </c>
      <c r="E122" s="25" t="str">
        <f>VLOOKUP(D122,Sheet2!$A$1:$E$205,4,FALSE)</f>
        <v>SUNY</v>
      </c>
      <c r="F122" s="25">
        <v>20.9</v>
      </c>
      <c r="G122" s="25">
        <v>28.15</v>
      </c>
      <c r="H122" s="25">
        <v>21.975000000000001</v>
      </c>
      <c r="I122" s="25">
        <v>29</v>
      </c>
      <c r="J122" s="25">
        <v>27.125</v>
      </c>
      <c r="K122" s="25">
        <v>23</v>
      </c>
      <c r="L122" s="25">
        <v>33</v>
      </c>
      <c r="M122" s="25">
        <v>33.049999999999997</v>
      </c>
      <c r="N122" s="25">
        <v>26.05</v>
      </c>
      <c r="O122" s="25">
        <v>0</v>
      </c>
      <c r="P122" s="25">
        <v>0</v>
      </c>
      <c r="Q122" s="25">
        <v>0</v>
      </c>
      <c r="R122" s="25">
        <v>0</v>
      </c>
      <c r="S122" s="25">
        <v>0</v>
      </c>
      <c r="T122" s="26">
        <f t="shared" si="5"/>
        <v>242.25</v>
      </c>
      <c r="U122" s="25">
        <v>3</v>
      </c>
      <c r="V122" s="25">
        <v>4</v>
      </c>
      <c r="W122" s="25">
        <v>3</v>
      </c>
      <c r="X122" s="25">
        <v>5</v>
      </c>
      <c r="Y122" s="25">
        <v>6</v>
      </c>
      <c r="Z122" s="25">
        <v>2</v>
      </c>
      <c r="AA122" s="25">
        <v>2</v>
      </c>
      <c r="AB122" s="25">
        <v>2</v>
      </c>
      <c r="AC122" s="25">
        <v>0</v>
      </c>
      <c r="AD122" s="25">
        <v>0</v>
      </c>
      <c r="AE122" s="25">
        <v>0</v>
      </c>
      <c r="AF122" s="25">
        <v>0</v>
      </c>
      <c r="AG122" s="25">
        <v>0</v>
      </c>
      <c r="AH122" s="25">
        <v>0</v>
      </c>
      <c r="AI122" s="25">
        <f t="shared" si="6"/>
        <v>27</v>
      </c>
      <c r="AJ122" s="25">
        <v>0</v>
      </c>
      <c r="AK122" s="25">
        <v>0</v>
      </c>
      <c r="AL122" s="25">
        <v>1</v>
      </c>
      <c r="AM122" s="25">
        <v>0</v>
      </c>
      <c r="AN122" s="25">
        <v>1</v>
      </c>
      <c r="AO122" s="25">
        <v>0</v>
      </c>
      <c r="AP122" s="25">
        <v>7</v>
      </c>
      <c r="AQ122" s="25">
        <v>6</v>
      </c>
      <c r="AR122" s="25">
        <v>4</v>
      </c>
      <c r="AS122" s="1">
        <v>0</v>
      </c>
      <c r="AT122" s="1">
        <v>0</v>
      </c>
      <c r="AU122" s="1">
        <v>0</v>
      </c>
      <c r="AV122" s="1">
        <v>0</v>
      </c>
      <c r="AW122" s="1">
        <v>0</v>
      </c>
      <c r="AX122" s="3">
        <f t="shared" si="7"/>
        <v>19</v>
      </c>
      <c r="AY122" s="1">
        <v>0</v>
      </c>
      <c r="AZ122" s="1">
        <v>0</v>
      </c>
      <c r="BA122" s="1">
        <v>0</v>
      </c>
      <c r="BB122" s="1">
        <v>0</v>
      </c>
      <c r="BC122" s="1">
        <v>0</v>
      </c>
      <c r="BD122" s="1">
        <v>0</v>
      </c>
      <c r="BE122" s="1">
        <v>0</v>
      </c>
      <c r="BF122" s="1">
        <v>0</v>
      </c>
      <c r="BG122" s="1">
        <v>0</v>
      </c>
      <c r="BH122" s="1">
        <v>0</v>
      </c>
      <c r="BI122" s="1">
        <v>0</v>
      </c>
      <c r="BJ122" s="1">
        <v>0</v>
      </c>
      <c r="BK122" s="1">
        <v>0</v>
      </c>
      <c r="BL122" s="1">
        <v>0</v>
      </c>
      <c r="BM122" s="3">
        <f t="shared" si="8"/>
        <v>0</v>
      </c>
      <c r="BN122" s="1">
        <v>0</v>
      </c>
      <c r="BO122" s="1">
        <v>0</v>
      </c>
      <c r="BP122" s="1">
        <v>0</v>
      </c>
      <c r="BQ122" s="1">
        <v>0</v>
      </c>
      <c r="BR122" s="1">
        <v>0</v>
      </c>
      <c r="BS122" s="1">
        <v>0</v>
      </c>
      <c r="BT122" s="1">
        <v>0</v>
      </c>
      <c r="BU122" s="1">
        <v>0</v>
      </c>
      <c r="BV122" s="1">
        <v>0</v>
      </c>
      <c r="BW122" s="1">
        <v>0</v>
      </c>
      <c r="BX122" s="1">
        <v>0</v>
      </c>
      <c r="BY122" s="1">
        <v>0</v>
      </c>
      <c r="BZ122" s="1">
        <v>0</v>
      </c>
      <c r="CA122" s="1">
        <v>0</v>
      </c>
      <c r="CB122" s="6">
        <f t="shared" si="9"/>
        <v>0</v>
      </c>
      <c r="CC122"/>
    </row>
    <row r="123" spans="1:81" x14ac:dyDescent="0.25">
      <c r="A123" s="1" t="s">
        <v>314</v>
      </c>
      <c r="B123" s="25">
        <f>VLOOKUP(Table1[[#This Row],[SchoolDBN]],Sheet2!$A$1:$E$205,2,FALSE)</f>
        <v>310400860806</v>
      </c>
      <c r="C123" s="25" t="str">
        <f>VLOOKUP(Table1[[#This Row],[SchoolDBN]],Sheet2!$A$1:$E$205,5,FALSE)</f>
        <v>M</v>
      </c>
      <c r="D123" s="1" t="s">
        <v>315</v>
      </c>
      <c r="E123" s="25" t="str">
        <f>VLOOKUP(D123,Sheet2!$A$1:$E$205,4,FALSE)</f>
        <v>SUNY</v>
      </c>
      <c r="F123" s="25">
        <v>97.075000000000003</v>
      </c>
      <c r="G123" s="25">
        <v>103</v>
      </c>
      <c r="H123" s="25">
        <v>84</v>
      </c>
      <c r="I123" s="25">
        <v>79</v>
      </c>
      <c r="J123" s="25">
        <v>72</v>
      </c>
      <c r="K123" s="25">
        <v>46</v>
      </c>
      <c r="L123" s="25">
        <v>0</v>
      </c>
      <c r="M123" s="25">
        <v>0</v>
      </c>
      <c r="N123" s="25">
        <v>0</v>
      </c>
      <c r="O123" s="25">
        <v>0</v>
      </c>
      <c r="P123" s="25">
        <v>0</v>
      </c>
      <c r="Q123" s="25">
        <v>0</v>
      </c>
      <c r="R123" s="25">
        <v>0</v>
      </c>
      <c r="S123" s="25">
        <v>0</v>
      </c>
      <c r="T123" s="26">
        <f t="shared" si="5"/>
        <v>481.07499999999999</v>
      </c>
      <c r="U123" s="25">
        <v>6.95</v>
      </c>
      <c r="V123" s="25">
        <v>14</v>
      </c>
      <c r="W123" s="25">
        <v>16</v>
      </c>
      <c r="X123" s="25">
        <v>10</v>
      </c>
      <c r="Y123" s="25">
        <v>13</v>
      </c>
      <c r="Z123" s="25">
        <v>6</v>
      </c>
      <c r="AA123" s="25">
        <v>0</v>
      </c>
      <c r="AB123" s="25">
        <v>0</v>
      </c>
      <c r="AC123" s="25">
        <v>0</v>
      </c>
      <c r="AD123" s="25">
        <v>0</v>
      </c>
      <c r="AE123" s="25">
        <v>0</v>
      </c>
      <c r="AF123" s="25">
        <v>0</v>
      </c>
      <c r="AG123" s="25">
        <v>0</v>
      </c>
      <c r="AH123" s="25">
        <v>0</v>
      </c>
      <c r="AI123" s="25">
        <f t="shared" si="6"/>
        <v>65.95</v>
      </c>
      <c r="AJ123" s="25">
        <v>1</v>
      </c>
      <c r="AK123" s="25">
        <v>0</v>
      </c>
      <c r="AL123" s="25">
        <v>0</v>
      </c>
      <c r="AM123" s="25">
        <v>0</v>
      </c>
      <c r="AN123" s="25">
        <v>0</v>
      </c>
      <c r="AO123" s="25">
        <v>0</v>
      </c>
      <c r="AP123" s="25">
        <v>0</v>
      </c>
      <c r="AQ123" s="25">
        <v>0</v>
      </c>
      <c r="AR123" s="25">
        <v>0</v>
      </c>
      <c r="AS123" s="1">
        <v>0</v>
      </c>
      <c r="AT123" s="1">
        <v>0</v>
      </c>
      <c r="AU123" s="1">
        <v>0</v>
      </c>
      <c r="AV123" s="1">
        <v>0</v>
      </c>
      <c r="AW123" s="1">
        <v>0</v>
      </c>
      <c r="AX123" s="3">
        <f t="shared" si="7"/>
        <v>1</v>
      </c>
      <c r="AY123" s="1">
        <v>0</v>
      </c>
      <c r="AZ123" s="1">
        <v>0</v>
      </c>
      <c r="BA123" s="1">
        <v>0</v>
      </c>
      <c r="BB123" s="1">
        <v>0</v>
      </c>
      <c r="BC123" s="1">
        <v>0</v>
      </c>
      <c r="BD123" s="1">
        <v>0</v>
      </c>
      <c r="BE123" s="1">
        <v>0</v>
      </c>
      <c r="BF123" s="1">
        <v>0</v>
      </c>
      <c r="BG123" s="1">
        <v>0</v>
      </c>
      <c r="BH123" s="1">
        <v>0</v>
      </c>
      <c r="BI123" s="1">
        <v>0</v>
      </c>
      <c r="BJ123" s="1">
        <v>0</v>
      </c>
      <c r="BK123" s="1">
        <v>0</v>
      </c>
      <c r="BL123" s="1">
        <v>0</v>
      </c>
      <c r="BM123" s="3">
        <f t="shared" si="8"/>
        <v>0</v>
      </c>
      <c r="BN123" s="1">
        <v>0</v>
      </c>
      <c r="BO123" s="1">
        <v>0</v>
      </c>
      <c r="BP123" s="1">
        <v>0</v>
      </c>
      <c r="BQ123" s="1">
        <v>0</v>
      </c>
      <c r="BR123" s="1">
        <v>0</v>
      </c>
      <c r="BS123" s="1">
        <v>0</v>
      </c>
      <c r="BT123" s="1">
        <v>0</v>
      </c>
      <c r="BU123" s="1">
        <v>0</v>
      </c>
      <c r="BV123" s="1">
        <v>0</v>
      </c>
      <c r="BW123" s="1">
        <v>0</v>
      </c>
      <c r="BX123" s="1">
        <v>0</v>
      </c>
      <c r="BY123" s="1">
        <v>0</v>
      </c>
      <c r="BZ123" s="1">
        <v>0</v>
      </c>
      <c r="CA123" s="1">
        <v>0</v>
      </c>
      <c r="CB123" s="6">
        <f t="shared" si="9"/>
        <v>0</v>
      </c>
      <c r="CC123"/>
    </row>
    <row r="124" spans="1:81" x14ac:dyDescent="0.25">
      <c r="A124" s="1" t="s">
        <v>316</v>
      </c>
      <c r="B124" s="25">
        <f>VLOOKUP(Table1[[#This Row],[SchoolDBN]],Sheet2!$A$1:$E$205,2,FALSE)</f>
        <v>310200860819</v>
      </c>
      <c r="C124" s="25" t="s">
        <v>507</v>
      </c>
      <c r="D124" s="1" t="s">
        <v>317</v>
      </c>
      <c r="E124" s="25" t="str">
        <f>VLOOKUP(D124,Sheet2!$A$1:$E$205,4,FALSE)</f>
        <v>DOE</v>
      </c>
      <c r="F124" s="25">
        <v>0</v>
      </c>
      <c r="G124" s="25">
        <v>0</v>
      </c>
      <c r="H124" s="25">
        <v>0</v>
      </c>
      <c r="I124" s="25">
        <v>0</v>
      </c>
      <c r="J124" s="25">
        <v>0</v>
      </c>
      <c r="K124" s="25">
        <v>0</v>
      </c>
      <c r="L124" s="25">
        <v>0</v>
      </c>
      <c r="M124" s="25">
        <v>0</v>
      </c>
      <c r="N124" s="25">
        <v>0</v>
      </c>
      <c r="O124" s="25">
        <v>193.02500000000001</v>
      </c>
      <c r="P124" s="25">
        <v>74.174999999999997</v>
      </c>
      <c r="Q124" s="25">
        <v>160.05000000000001</v>
      </c>
      <c r="R124" s="25">
        <v>69.125</v>
      </c>
      <c r="S124" s="25">
        <v>0</v>
      </c>
      <c r="T124" s="26">
        <f t="shared" si="5"/>
        <v>496.375</v>
      </c>
      <c r="U124" s="25">
        <v>0</v>
      </c>
      <c r="V124" s="25">
        <v>0</v>
      </c>
      <c r="W124" s="25">
        <v>0</v>
      </c>
      <c r="X124" s="25">
        <v>0</v>
      </c>
      <c r="Y124" s="25">
        <v>0</v>
      </c>
      <c r="Z124" s="25">
        <v>0</v>
      </c>
      <c r="AA124" s="25">
        <v>0</v>
      </c>
      <c r="AB124" s="25">
        <v>0</v>
      </c>
      <c r="AC124" s="25">
        <v>0</v>
      </c>
      <c r="AD124" s="25">
        <v>2</v>
      </c>
      <c r="AE124" s="25">
        <v>0</v>
      </c>
      <c r="AF124" s="25">
        <v>1</v>
      </c>
      <c r="AG124" s="25">
        <v>3</v>
      </c>
      <c r="AH124" s="25">
        <v>0</v>
      </c>
      <c r="AI124" s="25">
        <f t="shared" si="6"/>
        <v>6</v>
      </c>
      <c r="AJ124" s="25">
        <v>0</v>
      </c>
      <c r="AK124" s="25">
        <v>0</v>
      </c>
      <c r="AL124" s="25">
        <v>0</v>
      </c>
      <c r="AM124" s="25">
        <v>0</v>
      </c>
      <c r="AN124" s="25">
        <v>0</v>
      </c>
      <c r="AO124" s="25">
        <v>0</v>
      </c>
      <c r="AP124" s="25">
        <v>0</v>
      </c>
      <c r="AQ124" s="25">
        <v>0</v>
      </c>
      <c r="AR124" s="25">
        <v>0</v>
      </c>
      <c r="AS124" s="1">
        <v>48</v>
      </c>
      <c r="AT124" s="1">
        <v>9.0500000000000007</v>
      </c>
      <c r="AU124" s="1">
        <v>36.9</v>
      </c>
      <c r="AV124" s="1">
        <v>10</v>
      </c>
      <c r="AW124" s="1">
        <v>0</v>
      </c>
      <c r="AX124" s="3">
        <f t="shared" si="7"/>
        <v>103.94999999999999</v>
      </c>
      <c r="AY124" s="1">
        <v>0</v>
      </c>
      <c r="AZ124" s="1">
        <v>0</v>
      </c>
      <c r="BA124" s="1">
        <v>0</v>
      </c>
      <c r="BB124" s="1">
        <v>0</v>
      </c>
      <c r="BC124" s="1">
        <v>0</v>
      </c>
      <c r="BD124" s="1">
        <v>0</v>
      </c>
      <c r="BE124" s="1">
        <v>0</v>
      </c>
      <c r="BF124" s="1">
        <v>0</v>
      </c>
      <c r="BG124" s="1">
        <v>0</v>
      </c>
      <c r="BH124" s="1">
        <v>0</v>
      </c>
      <c r="BI124" s="1">
        <v>0</v>
      </c>
      <c r="BJ124" s="1">
        <v>0</v>
      </c>
      <c r="BK124" s="1">
        <v>0</v>
      </c>
      <c r="BL124" s="1">
        <v>0</v>
      </c>
      <c r="BM124" s="3">
        <f t="shared" si="8"/>
        <v>0</v>
      </c>
      <c r="BN124" s="1">
        <v>0</v>
      </c>
      <c r="BO124" s="1">
        <v>0</v>
      </c>
      <c r="BP124" s="1">
        <v>0</v>
      </c>
      <c r="BQ124" s="1">
        <v>0</v>
      </c>
      <c r="BR124" s="1">
        <v>0</v>
      </c>
      <c r="BS124" s="1">
        <v>0</v>
      </c>
      <c r="BT124" s="1">
        <v>0</v>
      </c>
      <c r="BU124" s="1">
        <v>0</v>
      </c>
      <c r="BV124" s="1">
        <v>0</v>
      </c>
      <c r="BW124" s="1">
        <v>0</v>
      </c>
      <c r="BX124" s="1">
        <v>0</v>
      </c>
      <c r="BY124" s="1">
        <v>0</v>
      </c>
      <c r="BZ124" s="1">
        <v>0</v>
      </c>
      <c r="CA124" s="1">
        <v>0</v>
      </c>
      <c r="CB124" s="6">
        <f t="shared" si="9"/>
        <v>0</v>
      </c>
      <c r="CC124"/>
    </row>
    <row r="125" spans="1:81" x14ac:dyDescent="0.25">
      <c r="A125" s="1" t="s">
        <v>318</v>
      </c>
      <c r="B125" s="25">
        <f>VLOOKUP(Table1[[#This Row],[SchoolDBN]],Sheet2!$A$1:$E$205,2,FALSE)</f>
        <v>310400860840</v>
      </c>
      <c r="C125" s="25" t="str">
        <f>VLOOKUP(Table1[[#This Row],[SchoolDBN]],Sheet2!$A$1:$E$205,5,FALSE)</f>
        <v>M</v>
      </c>
      <c r="D125" s="1" t="s">
        <v>319</v>
      </c>
      <c r="E125" s="25" t="str">
        <f>VLOOKUP(D125,Sheet2!$A$1:$E$205,4,FALSE)</f>
        <v>SUNY</v>
      </c>
      <c r="F125" s="25">
        <v>54.05</v>
      </c>
      <c r="G125" s="25">
        <v>57.024999999999999</v>
      </c>
      <c r="H125" s="25">
        <v>85</v>
      </c>
      <c r="I125" s="25">
        <v>87.05</v>
      </c>
      <c r="J125" s="25">
        <v>55.975000000000001</v>
      </c>
      <c r="K125" s="25">
        <v>57.975000000000001</v>
      </c>
      <c r="L125" s="25">
        <v>90.25</v>
      </c>
      <c r="M125" s="25">
        <v>102.925</v>
      </c>
      <c r="N125" s="25">
        <v>86.125</v>
      </c>
      <c r="O125" s="25">
        <v>0</v>
      </c>
      <c r="P125" s="25">
        <v>0</v>
      </c>
      <c r="Q125" s="25">
        <v>0</v>
      </c>
      <c r="R125" s="25">
        <v>0</v>
      </c>
      <c r="S125" s="25">
        <v>0</v>
      </c>
      <c r="T125" s="26">
        <f t="shared" si="5"/>
        <v>676.375</v>
      </c>
      <c r="U125" s="25">
        <v>3</v>
      </c>
      <c r="V125" s="25">
        <v>3</v>
      </c>
      <c r="W125" s="25">
        <v>7</v>
      </c>
      <c r="X125" s="25">
        <v>8</v>
      </c>
      <c r="Y125" s="25">
        <v>5.0999999999999996</v>
      </c>
      <c r="Z125" s="25">
        <v>6</v>
      </c>
      <c r="AA125" s="25">
        <v>2.1</v>
      </c>
      <c r="AB125" s="25">
        <v>15.95</v>
      </c>
      <c r="AC125" s="25">
        <v>17.149999999999999</v>
      </c>
      <c r="AD125" s="25">
        <v>0</v>
      </c>
      <c r="AE125" s="25">
        <v>0</v>
      </c>
      <c r="AF125" s="25">
        <v>0</v>
      </c>
      <c r="AG125" s="25">
        <v>0</v>
      </c>
      <c r="AH125" s="25">
        <v>0</v>
      </c>
      <c r="AI125" s="25">
        <f t="shared" si="6"/>
        <v>67.300000000000011</v>
      </c>
      <c r="AJ125" s="25">
        <v>4</v>
      </c>
      <c r="AK125" s="25">
        <v>3</v>
      </c>
      <c r="AL125" s="25">
        <v>3</v>
      </c>
      <c r="AM125" s="25">
        <v>5</v>
      </c>
      <c r="AN125" s="25">
        <v>3</v>
      </c>
      <c r="AO125" s="25">
        <v>3</v>
      </c>
      <c r="AP125" s="25">
        <v>20.95</v>
      </c>
      <c r="AQ125" s="25">
        <v>0</v>
      </c>
      <c r="AR125" s="25">
        <v>2</v>
      </c>
      <c r="AS125" s="1">
        <v>0</v>
      </c>
      <c r="AT125" s="1">
        <v>0</v>
      </c>
      <c r="AU125" s="1">
        <v>0</v>
      </c>
      <c r="AV125" s="1">
        <v>0</v>
      </c>
      <c r="AW125" s="1">
        <v>0</v>
      </c>
      <c r="AX125" s="3">
        <f t="shared" si="7"/>
        <v>43.95</v>
      </c>
      <c r="AY125" s="1">
        <v>0</v>
      </c>
      <c r="AZ125" s="1">
        <v>0</v>
      </c>
      <c r="BA125" s="1">
        <v>0</v>
      </c>
      <c r="BB125" s="1">
        <v>1</v>
      </c>
      <c r="BC125" s="1">
        <v>0</v>
      </c>
      <c r="BD125" s="1">
        <v>2</v>
      </c>
      <c r="BE125" s="1">
        <v>0</v>
      </c>
      <c r="BF125" s="1">
        <v>8</v>
      </c>
      <c r="BG125" s="1">
        <v>0</v>
      </c>
      <c r="BH125" s="1">
        <v>0</v>
      </c>
      <c r="BI125" s="1">
        <v>0</v>
      </c>
      <c r="BJ125" s="1">
        <v>0</v>
      </c>
      <c r="BK125" s="1">
        <v>0</v>
      </c>
      <c r="BL125" s="1">
        <v>0</v>
      </c>
      <c r="BM125" s="3">
        <f t="shared" si="8"/>
        <v>11</v>
      </c>
      <c r="BN125" s="1">
        <v>0</v>
      </c>
      <c r="BO125" s="1">
        <v>0</v>
      </c>
      <c r="BP125" s="1">
        <v>0</v>
      </c>
      <c r="BQ125" s="1">
        <v>0</v>
      </c>
      <c r="BR125" s="1">
        <v>0</v>
      </c>
      <c r="BS125" s="1">
        <v>0</v>
      </c>
      <c r="BT125" s="1">
        <v>0</v>
      </c>
      <c r="BU125" s="1">
        <v>0</v>
      </c>
      <c r="BV125" s="1">
        <v>0</v>
      </c>
      <c r="BW125" s="1">
        <v>0</v>
      </c>
      <c r="BX125" s="1">
        <v>0</v>
      </c>
      <c r="BY125" s="1">
        <v>0</v>
      </c>
      <c r="BZ125" s="1">
        <v>0</v>
      </c>
      <c r="CA125" s="1">
        <v>0</v>
      </c>
      <c r="CB125" s="6">
        <f t="shared" si="9"/>
        <v>0</v>
      </c>
      <c r="CC125"/>
    </row>
    <row r="126" spans="1:81" x14ac:dyDescent="0.25">
      <c r="A126" s="1" t="s">
        <v>320</v>
      </c>
      <c r="B126" s="25">
        <f>VLOOKUP(Table1[[#This Row],[SchoolDBN]],Sheet2!$A$1:$E$205,2,FALSE)</f>
        <v>310500860848</v>
      </c>
      <c r="C126" s="25" t="str">
        <f>VLOOKUP(Table1[[#This Row],[SchoolDBN]],Sheet2!$A$1:$E$205,5,FALSE)</f>
        <v>M</v>
      </c>
      <c r="D126" s="1" t="s">
        <v>321</v>
      </c>
      <c r="E126" s="25" t="str">
        <f>VLOOKUP(D126,Sheet2!$A$1:$E$205,4,FALSE)</f>
        <v>SUNY</v>
      </c>
      <c r="F126" s="25">
        <v>121.9</v>
      </c>
      <c r="G126" s="25">
        <v>117</v>
      </c>
      <c r="H126" s="25">
        <v>92</v>
      </c>
      <c r="I126" s="25">
        <v>79</v>
      </c>
      <c r="J126" s="25">
        <v>0</v>
      </c>
      <c r="K126" s="25">
        <v>72</v>
      </c>
      <c r="L126" s="25">
        <v>63</v>
      </c>
      <c r="M126" s="25">
        <v>70</v>
      </c>
      <c r="N126" s="25">
        <v>52</v>
      </c>
      <c r="O126" s="25">
        <v>42.05</v>
      </c>
      <c r="P126" s="25">
        <v>62</v>
      </c>
      <c r="Q126" s="25">
        <v>55</v>
      </c>
      <c r="R126" s="25">
        <v>47</v>
      </c>
      <c r="S126" s="25">
        <v>0</v>
      </c>
      <c r="T126" s="26">
        <f t="shared" si="5"/>
        <v>872.94999999999993</v>
      </c>
      <c r="U126" s="25">
        <v>3</v>
      </c>
      <c r="V126" s="25">
        <v>5</v>
      </c>
      <c r="W126" s="25">
        <v>11</v>
      </c>
      <c r="X126" s="25">
        <v>2</v>
      </c>
      <c r="Y126" s="25">
        <v>0</v>
      </c>
      <c r="Z126" s="25">
        <v>0</v>
      </c>
      <c r="AA126" s="25">
        <v>3</v>
      </c>
      <c r="AB126" s="25">
        <v>1</v>
      </c>
      <c r="AC126" s="25">
        <v>2</v>
      </c>
      <c r="AD126" s="25">
        <v>0</v>
      </c>
      <c r="AE126" s="25">
        <v>2</v>
      </c>
      <c r="AF126" s="25">
        <v>0</v>
      </c>
      <c r="AG126" s="25">
        <v>2</v>
      </c>
      <c r="AH126" s="25">
        <v>0</v>
      </c>
      <c r="AI126" s="25">
        <f t="shared" si="6"/>
        <v>31</v>
      </c>
      <c r="AJ126" s="25">
        <v>0</v>
      </c>
      <c r="AK126" s="25">
        <v>0</v>
      </c>
      <c r="AL126" s="25">
        <v>0</v>
      </c>
      <c r="AM126" s="25">
        <v>1</v>
      </c>
      <c r="AN126" s="25">
        <v>0</v>
      </c>
      <c r="AO126" s="25">
        <v>5</v>
      </c>
      <c r="AP126" s="25">
        <v>4</v>
      </c>
      <c r="AQ126" s="25">
        <v>0</v>
      </c>
      <c r="AR126" s="25">
        <v>7</v>
      </c>
      <c r="AS126" s="1">
        <v>2</v>
      </c>
      <c r="AT126" s="1">
        <v>6</v>
      </c>
      <c r="AU126" s="1">
        <v>10</v>
      </c>
      <c r="AV126" s="1">
        <v>5</v>
      </c>
      <c r="AW126" s="1">
        <v>0</v>
      </c>
      <c r="AX126" s="3">
        <f t="shared" si="7"/>
        <v>40</v>
      </c>
      <c r="AY126" s="1">
        <v>5</v>
      </c>
      <c r="AZ126" s="1">
        <v>11</v>
      </c>
      <c r="BA126" s="1">
        <v>5</v>
      </c>
      <c r="BB126" s="1">
        <v>5</v>
      </c>
      <c r="BC126" s="1">
        <v>0</v>
      </c>
      <c r="BD126" s="1">
        <v>8</v>
      </c>
      <c r="BE126" s="1">
        <v>9</v>
      </c>
      <c r="BF126" s="1">
        <v>8</v>
      </c>
      <c r="BG126" s="1">
        <v>2</v>
      </c>
      <c r="BH126" s="1">
        <v>9</v>
      </c>
      <c r="BI126" s="1">
        <v>4</v>
      </c>
      <c r="BJ126" s="1">
        <v>0</v>
      </c>
      <c r="BK126" s="1">
        <v>0</v>
      </c>
      <c r="BL126" s="1">
        <v>0</v>
      </c>
      <c r="BM126" s="3">
        <f t="shared" si="8"/>
        <v>66</v>
      </c>
      <c r="BN126" s="1">
        <v>0</v>
      </c>
      <c r="BO126" s="1">
        <v>0</v>
      </c>
      <c r="BP126" s="1">
        <v>0</v>
      </c>
      <c r="BQ126" s="1">
        <v>0</v>
      </c>
      <c r="BR126" s="1">
        <v>0</v>
      </c>
      <c r="BS126" s="1">
        <v>0</v>
      </c>
      <c r="BT126" s="1">
        <v>0</v>
      </c>
      <c r="BU126" s="1">
        <v>0</v>
      </c>
      <c r="BV126" s="1">
        <v>0</v>
      </c>
      <c r="BW126" s="1">
        <v>0</v>
      </c>
      <c r="BX126" s="1">
        <v>0</v>
      </c>
      <c r="BY126" s="1">
        <v>0</v>
      </c>
      <c r="BZ126" s="1">
        <v>0</v>
      </c>
      <c r="CA126" s="1">
        <v>0</v>
      </c>
      <c r="CB126" s="6">
        <f t="shared" si="9"/>
        <v>0</v>
      </c>
      <c r="CC126"/>
    </row>
    <row r="127" spans="1:81" x14ac:dyDescent="0.25">
      <c r="A127" s="1" t="s">
        <v>322</v>
      </c>
      <c r="B127" s="25">
        <f>VLOOKUP(Table1[[#This Row],[SchoolDBN]],Sheet2!$A$1:$E$205,2,FALSE)</f>
        <v>310500860858</v>
      </c>
      <c r="C127" s="25" t="s">
        <v>507</v>
      </c>
      <c r="D127" s="1" t="s">
        <v>323</v>
      </c>
      <c r="E127" s="25" t="str">
        <f>VLOOKUP(D127,Sheet2!$A$1:$E$205,4,FALSE)</f>
        <v>SED</v>
      </c>
      <c r="F127" s="25">
        <v>81.95</v>
      </c>
      <c r="G127" s="25">
        <v>92.15</v>
      </c>
      <c r="H127" s="25">
        <v>0</v>
      </c>
      <c r="I127" s="25">
        <v>0</v>
      </c>
      <c r="J127" s="25">
        <v>0</v>
      </c>
      <c r="K127" s="25">
        <v>65.224999999999994</v>
      </c>
      <c r="L127" s="25">
        <v>81.2</v>
      </c>
      <c r="M127" s="25">
        <v>74.174999999999997</v>
      </c>
      <c r="N127" s="25">
        <v>84.075000000000003</v>
      </c>
      <c r="O127" s="25">
        <v>62.05</v>
      </c>
      <c r="P127" s="25">
        <v>69.05</v>
      </c>
      <c r="Q127" s="25">
        <v>59</v>
      </c>
      <c r="R127" s="25">
        <v>57.024999999999999</v>
      </c>
      <c r="S127" s="25">
        <v>0</v>
      </c>
      <c r="T127" s="26">
        <f t="shared" si="5"/>
        <v>725.9</v>
      </c>
      <c r="U127" s="25">
        <v>1</v>
      </c>
      <c r="V127" s="25">
        <v>4</v>
      </c>
      <c r="W127" s="25">
        <v>0</v>
      </c>
      <c r="X127" s="25">
        <v>0</v>
      </c>
      <c r="Y127" s="25">
        <v>0</v>
      </c>
      <c r="Z127" s="25">
        <v>10</v>
      </c>
      <c r="AA127" s="25">
        <v>1</v>
      </c>
      <c r="AB127" s="25">
        <v>1</v>
      </c>
      <c r="AC127" s="25">
        <v>1</v>
      </c>
      <c r="AD127" s="25">
        <v>3</v>
      </c>
      <c r="AE127" s="25">
        <v>1</v>
      </c>
      <c r="AF127" s="25">
        <v>1</v>
      </c>
      <c r="AG127" s="25">
        <v>2</v>
      </c>
      <c r="AH127" s="25">
        <v>0</v>
      </c>
      <c r="AI127" s="25">
        <f t="shared" si="6"/>
        <v>25</v>
      </c>
      <c r="AJ127" s="25">
        <v>5.0750000000000002</v>
      </c>
      <c r="AK127" s="25">
        <v>0</v>
      </c>
      <c r="AL127" s="25">
        <v>0</v>
      </c>
      <c r="AM127" s="25">
        <v>0</v>
      </c>
      <c r="AN127" s="25">
        <v>0</v>
      </c>
      <c r="AO127" s="25">
        <v>7</v>
      </c>
      <c r="AP127" s="25">
        <v>5</v>
      </c>
      <c r="AQ127" s="25">
        <v>5</v>
      </c>
      <c r="AR127" s="25">
        <v>10</v>
      </c>
      <c r="AS127" s="1">
        <v>9.0500000000000007</v>
      </c>
      <c r="AT127" s="1">
        <v>11</v>
      </c>
      <c r="AU127" s="1">
        <v>12</v>
      </c>
      <c r="AV127" s="1">
        <v>14</v>
      </c>
      <c r="AW127" s="1">
        <v>0</v>
      </c>
      <c r="AX127" s="3">
        <f t="shared" si="7"/>
        <v>78.125</v>
      </c>
      <c r="AY127" s="1">
        <v>7</v>
      </c>
      <c r="AZ127" s="1">
        <v>12</v>
      </c>
      <c r="BA127" s="1">
        <v>0</v>
      </c>
      <c r="BB127" s="1">
        <v>0</v>
      </c>
      <c r="BC127" s="1">
        <v>0</v>
      </c>
      <c r="BD127" s="1">
        <v>4</v>
      </c>
      <c r="BE127" s="1">
        <v>10</v>
      </c>
      <c r="BF127" s="1">
        <v>17</v>
      </c>
      <c r="BG127" s="1">
        <v>13</v>
      </c>
      <c r="BH127" s="1">
        <v>2</v>
      </c>
      <c r="BI127" s="1">
        <v>3</v>
      </c>
      <c r="BJ127" s="1">
        <v>1</v>
      </c>
      <c r="BK127" s="1">
        <v>0</v>
      </c>
      <c r="BL127" s="1">
        <v>0</v>
      </c>
      <c r="BM127" s="3">
        <f t="shared" si="8"/>
        <v>69</v>
      </c>
      <c r="BN127" s="1">
        <v>0</v>
      </c>
      <c r="BO127" s="1">
        <v>0</v>
      </c>
      <c r="BP127" s="1">
        <v>0</v>
      </c>
      <c r="BQ127" s="1">
        <v>0</v>
      </c>
      <c r="BR127" s="1">
        <v>0</v>
      </c>
      <c r="BS127" s="1">
        <v>0</v>
      </c>
      <c r="BT127" s="1">
        <v>0</v>
      </c>
      <c r="BU127" s="1">
        <v>0</v>
      </c>
      <c r="BV127" s="1">
        <v>0</v>
      </c>
      <c r="BW127" s="1">
        <v>0</v>
      </c>
      <c r="BX127" s="1">
        <v>0</v>
      </c>
      <c r="BY127" s="1">
        <v>0</v>
      </c>
      <c r="BZ127" s="1">
        <v>0</v>
      </c>
      <c r="CA127" s="1">
        <v>0</v>
      </c>
      <c r="CB127" s="6">
        <f t="shared" si="9"/>
        <v>0</v>
      </c>
      <c r="CC127"/>
    </row>
    <row r="128" spans="1:81" x14ac:dyDescent="0.25">
      <c r="A128" s="1" t="s">
        <v>324</v>
      </c>
      <c r="B128" s="25">
        <f>VLOOKUP(Table1[[#This Row],[SchoolDBN]],Sheet2!$A$1:$E$205,2,FALSE)</f>
        <v>310300860881</v>
      </c>
      <c r="C128" s="25" t="str">
        <f>VLOOKUP(Table1[[#This Row],[SchoolDBN]],Sheet2!$A$1:$E$205,5,FALSE)</f>
        <v>M</v>
      </c>
      <c r="D128" s="1" t="s">
        <v>325</v>
      </c>
      <c r="E128" s="25" t="str">
        <f>VLOOKUP(D128,Sheet2!$A$1:$E$205,4,FALSE)</f>
        <v>DOE</v>
      </c>
      <c r="F128" s="25">
        <v>43.375</v>
      </c>
      <c r="G128" s="25">
        <v>50</v>
      </c>
      <c r="H128" s="25">
        <v>47.25</v>
      </c>
      <c r="I128" s="25">
        <v>52.15</v>
      </c>
      <c r="J128" s="25">
        <v>45.075000000000003</v>
      </c>
      <c r="K128" s="25">
        <v>42.15</v>
      </c>
      <c r="L128" s="25">
        <v>39.975000000000001</v>
      </c>
      <c r="M128" s="25">
        <v>43.15</v>
      </c>
      <c r="N128" s="25">
        <v>35.049999999999997</v>
      </c>
      <c r="O128" s="25">
        <v>0</v>
      </c>
      <c r="P128" s="25">
        <v>0</v>
      </c>
      <c r="Q128" s="25">
        <v>0</v>
      </c>
      <c r="R128" s="25">
        <v>0</v>
      </c>
      <c r="S128" s="25">
        <v>0</v>
      </c>
      <c r="T128" s="26">
        <f t="shared" si="5"/>
        <v>398.17500000000001</v>
      </c>
      <c r="U128" s="25">
        <v>0</v>
      </c>
      <c r="V128" s="25">
        <v>0</v>
      </c>
      <c r="W128" s="25">
        <v>0</v>
      </c>
      <c r="X128" s="25">
        <v>0</v>
      </c>
      <c r="Y128" s="25">
        <v>0</v>
      </c>
      <c r="Z128" s="25">
        <v>0</v>
      </c>
      <c r="AA128" s="25">
        <v>0</v>
      </c>
      <c r="AB128" s="25">
        <v>0</v>
      </c>
      <c r="AC128" s="25">
        <v>0</v>
      </c>
      <c r="AD128" s="25">
        <v>0</v>
      </c>
      <c r="AE128" s="25">
        <v>0</v>
      </c>
      <c r="AF128" s="25">
        <v>0</v>
      </c>
      <c r="AG128" s="25">
        <v>0</v>
      </c>
      <c r="AH128" s="25">
        <v>0</v>
      </c>
      <c r="AI128" s="25">
        <f t="shared" si="6"/>
        <v>0</v>
      </c>
      <c r="AJ128" s="25">
        <v>0</v>
      </c>
      <c r="AK128" s="25">
        <v>0</v>
      </c>
      <c r="AL128" s="25">
        <v>0</v>
      </c>
      <c r="AM128" s="25">
        <v>2</v>
      </c>
      <c r="AN128" s="25">
        <v>2</v>
      </c>
      <c r="AO128" s="25">
        <v>1</v>
      </c>
      <c r="AP128" s="25">
        <v>1</v>
      </c>
      <c r="AQ128" s="25">
        <v>7</v>
      </c>
      <c r="AR128" s="25">
        <v>2</v>
      </c>
      <c r="AS128" s="1">
        <v>0</v>
      </c>
      <c r="AT128" s="1">
        <v>0</v>
      </c>
      <c r="AU128" s="1">
        <v>0</v>
      </c>
      <c r="AV128" s="1">
        <v>0</v>
      </c>
      <c r="AW128" s="1">
        <v>0</v>
      </c>
      <c r="AX128" s="3">
        <f t="shared" si="7"/>
        <v>15</v>
      </c>
      <c r="AY128" s="1">
        <v>0</v>
      </c>
      <c r="AZ128" s="1">
        <v>0</v>
      </c>
      <c r="BA128" s="1">
        <v>0</v>
      </c>
      <c r="BB128" s="1">
        <v>0</v>
      </c>
      <c r="BC128" s="1">
        <v>0</v>
      </c>
      <c r="BD128" s="1">
        <v>0</v>
      </c>
      <c r="BE128" s="1">
        <v>0</v>
      </c>
      <c r="BF128" s="1">
        <v>0</v>
      </c>
      <c r="BG128" s="1">
        <v>0</v>
      </c>
      <c r="BH128" s="1">
        <v>0</v>
      </c>
      <c r="BI128" s="1">
        <v>0</v>
      </c>
      <c r="BJ128" s="1">
        <v>0</v>
      </c>
      <c r="BK128" s="1">
        <v>0</v>
      </c>
      <c r="BL128" s="1">
        <v>0</v>
      </c>
      <c r="BM128" s="3">
        <f t="shared" si="8"/>
        <v>0</v>
      </c>
      <c r="BN128" s="1">
        <v>0</v>
      </c>
      <c r="BO128" s="1">
        <v>0</v>
      </c>
      <c r="BP128" s="1">
        <v>0</v>
      </c>
      <c r="BQ128" s="1">
        <v>0</v>
      </c>
      <c r="BR128" s="1">
        <v>0</v>
      </c>
      <c r="BS128" s="1">
        <v>0</v>
      </c>
      <c r="BT128" s="1">
        <v>0</v>
      </c>
      <c r="BU128" s="1">
        <v>0</v>
      </c>
      <c r="BV128" s="1">
        <v>0</v>
      </c>
      <c r="BW128" s="1">
        <v>0</v>
      </c>
      <c r="BX128" s="1">
        <v>0</v>
      </c>
      <c r="BY128" s="1">
        <v>0</v>
      </c>
      <c r="BZ128" s="1">
        <v>0</v>
      </c>
      <c r="CA128" s="1">
        <v>0</v>
      </c>
      <c r="CB128" s="6">
        <f t="shared" si="9"/>
        <v>0</v>
      </c>
      <c r="CC128"/>
    </row>
    <row r="129" spans="1:81" x14ac:dyDescent="0.25">
      <c r="A129" s="1" t="s">
        <v>326</v>
      </c>
      <c r="B129" s="25">
        <f>VLOOKUP(Table1[[#This Row],[SchoolDBN]],Sheet2!$A$1:$E$205,2,FALSE)</f>
        <v>342400861025</v>
      </c>
      <c r="C129" s="25" t="str">
        <f>VLOOKUP(Table1[[#This Row],[SchoolDBN]],Sheet2!$A$1:$E$205,5,FALSE)</f>
        <v>Q</v>
      </c>
      <c r="D129" s="1" t="s">
        <v>327</v>
      </c>
      <c r="E129" s="25" t="str">
        <f>VLOOKUP(D129,Sheet2!$A$1:$E$205,4,FALSE)</f>
        <v>SUNY</v>
      </c>
      <c r="F129" s="25">
        <v>0</v>
      </c>
      <c r="G129" s="25">
        <v>0</v>
      </c>
      <c r="H129" s="25">
        <v>0</v>
      </c>
      <c r="I129" s="25">
        <v>0</v>
      </c>
      <c r="J129" s="25">
        <v>0</v>
      </c>
      <c r="K129" s="25">
        <v>106.9</v>
      </c>
      <c r="L129" s="25">
        <v>101.77500000000001</v>
      </c>
      <c r="M129" s="25">
        <v>100</v>
      </c>
      <c r="N129" s="25">
        <v>95.95</v>
      </c>
      <c r="O129" s="25">
        <v>0</v>
      </c>
      <c r="P129" s="25">
        <v>0</v>
      </c>
      <c r="Q129" s="25">
        <v>0</v>
      </c>
      <c r="R129" s="25">
        <v>0</v>
      </c>
      <c r="S129" s="25">
        <v>0</v>
      </c>
      <c r="T129" s="26">
        <f t="shared" si="5"/>
        <v>404.625</v>
      </c>
      <c r="U129" s="25">
        <v>0</v>
      </c>
      <c r="V129" s="25">
        <v>0</v>
      </c>
      <c r="W129" s="25">
        <v>0</v>
      </c>
      <c r="X129" s="25">
        <v>0</v>
      </c>
      <c r="Y129" s="25">
        <v>0</v>
      </c>
      <c r="Z129" s="25">
        <v>1</v>
      </c>
      <c r="AA129" s="25">
        <v>0</v>
      </c>
      <c r="AB129" s="25">
        <v>1</v>
      </c>
      <c r="AC129" s="25">
        <v>0</v>
      </c>
      <c r="AD129" s="25">
        <v>0</v>
      </c>
      <c r="AE129" s="25">
        <v>0</v>
      </c>
      <c r="AF129" s="25">
        <v>0</v>
      </c>
      <c r="AG129" s="25">
        <v>0</v>
      </c>
      <c r="AH129" s="25">
        <v>0</v>
      </c>
      <c r="AI129" s="25">
        <f t="shared" si="6"/>
        <v>2</v>
      </c>
      <c r="AJ129" s="25">
        <v>0</v>
      </c>
      <c r="AK129" s="25">
        <v>0</v>
      </c>
      <c r="AL129" s="25">
        <v>0</v>
      </c>
      <c r="AM129" s="25">
        <v>0</v>
      </c>
      <c r="AN129" s="25">
        <v>0</v>
      </c>
      <c r="AO129" s="25">
        <v>1.95</v>
      </c>
      <c r="AP129" s="25">
        <v>0</v>
      </c>
      <c r="AQ129" s="25">
        <v>10.074999999999999</v>
      </c>
      <c r="AR129" s="25">
        <v>11</v>
      </c>
      <c r="AS129" s="1">
        <v>0</v>
      </c>
      <c r="AT129" s="1">
        <v>0</v>
      </c>
      <c r="AU129" s="1">
        <v>0</v>
      </c>
      <c r="AV129" s="1">
        <v>0</v>
      </c>
      <c r="AW129" s="1">
        <v>0</v>
      </c>
      <c r="AX129" s="3">
        <f t="shared" si="7"/>
        <v>23.024999999999999</v>
      </c>
      <c r="AY129" s="1">
        <v>0</v>
      </c>
      <c r="AZ129" s="1">
        <v>0</v>
      </c>
      <c r="BA129" s="1">
        <v>0</v>
      </c>
      <c r="BB129" s="1">
        <v>0</v>
      </c>
      <c r="BC129" s="1">
        <v>0</v>
      </c>
      <c r="BD129" s="1">
        <v>8</v>
      </c>
      <c r="BE129" s="1">
        <v>18</v>
      </c>
      <c r="BF129" s="1">
        <v>0</v>
      </c>
      <c r="BG129" s="1">
        <v>0</v>
      </c>
      <c r="BH129" s="1">
        <v>0</v>
      </c>
      <c r="BI129" s="1">
        <v>0</v>
      </c>
      <c r="BJ129" s="1">
        <v>0</v>
      </c>
      <c r="BK129" s="1">
        <v>0</v>
      </c>
      <c r="BL129" s="1">
        <v>0</v>
      </c>
      <c r="BM129" s="3">
        <f t="shared" si="8"/>
        <v>26</v>
      </c>
      <c r="BN129" s="1">
        <v>0</v>
      </c>
      <c r="BO129" s="1">
        <v>0</v>
      </c>
      <c r="BP129" s="1">
        <v>0</v>
      </c>
      <c r="BQ129" s="1">
        <v>0</v>
      </c>
      <c r="BR129" s="1">
        <v>0</v>
      </c>
      <c r="BS129" s="1">
        <v>0</v>
      </c>
      <c r="BT129" s="1">
        <v>0</v>
      </c>
      <c r="BU129" s="1">
        <v>0</v>
      </c>
      <c r="BV129" s="1">
        <v>0</v>
      </c>
      <c r="BW129" s="1">
        <v>0</v>
      </c>
      <c r="BX129" s="1">
        <v>0</v>
      </c>
      <c r="BY129" s="1">
        <v>0</v>
      </c>
      <c r="BZ129" s="1">
        <v>0</v>
      </c>
      <c r="CA129" s="1">
        <v>0</v>
      </c>
      <c r="CB129" s="6">
        <f t="shared" si="9"/>
        <v>0</v>
      </c>
      <c r="CC129"/>
    </row>
    <row r="130" spans="1:81" x14ac:dyDescent="0.25">
      <c r="A130" s="1" t="s">
        <v>328</v>
      </c>
      <c r="B130" s="25">
        <f>VLOOKUP(Table1[[#This Row],[SchoolDBN]],Sheet2!$A$1:$E$205,2,FALSE)</f>
        <v>342700860869</v>
      </c>
      <c r="C130" s="25" t="str">
        <f>VLOOKUP(Table1[[#This Row],[SchoolDBN]],Sheet2!$A$1:$E$205,5,FALSE)</f>
        <v>Q</v>
      </c>
      <c r="D130" s="1" t="s">
        <v>329</v>
      </c>
      <c r="E130" s="25" t="str">
        <f>VLOOKUP(D130,Sheet2!$A$1:$E$205,4,FALSE)</f>
        <v>DOE</v>
      </c>
      <c r="F130" s="25">
        <v>58.05</v>
      </c>
      <c r="G130" s="25">
        <v>56</v>
      </c>
      <c r="H130" s="25">
        <v>54</v>
      </c>
      <c r="I130" s="25">
        <v>52.1</v>
      </c>
      <c r="J130" s="25">
        <v>49.05</v>
      </c>
      <c r="K130" s="25">
        <v>45.05</v>
      </c>
      <c r="L130" s="25">
        <v>0</v>
      </c>
      <c r="M130" s="25">
        <v>0</v>
      </c>
      <c r="N130" s="25">
        <v>0</v>
      </c>
      <c r="O130" s="25">
        <v>0</v>
      </c>
      <c r="P130" s="25">
        <v>0</v>
      </c>
      <c r="Q130" s="25">
        <v>0</v>
      </c>
      <c r="R130" s="25">
        <v>0</v>
      </c>
      <c r="S130" s="25">
        <v>0</v>
      </c>
      <c r="T130" s="26">
        <f t="shared" ref="T130:T193" si="10">SUM(F130:S130)</f>
        <v>314.25</v>
      </c>
      <c r="U130" s="25">
        <v>0</v>
      </c>
      <c r="V130" s="25">
        <v>0</v>
      </c>
      <c r="W130" s="25">
        <v>0.97499999999999998</v>
      </c>
      <c r="X130" s="25">
        <v>1.95</v>
      </c>
      <c r="Y130" s="25">
        <v>0</v>
      </c>
      <c r="Z130" s="25">
        <v>0.97499999999999998</v>
      </c>
      <c r="AA130" s="25">
        <v>0</v>
      </c>
      <c r="AB130" s="25">
        <v>0</v>
      </c>
      <c r="AC130" s="25">
        <v>0</v>
      </c>
      <c r="AD130" s="25">
        <v>0</v>
      </c>
      <c r="AE130" s="25">
        <v>0</v>
      </c>
      <c r="AF130" s="25">
        <v>0</v>
      </c>
      <c r="AG130" s="25">
        <v>0</v>
      </c>
      <c r="AH130" s="25">
        <v>0</v>
      </c>
      <c r="AI130" s="25">
        <f t="shared" si="6"/>
        <v>3.9</v>
      </c>
      <c r="AJ130" s="25">
        <v>0</v>
      </c>
      <c r="AK130" s="25">
        <v>0</v>
      </c>
      <c r="AL130" s="25">
        <v>0</v>
      </c>
      <c r="AM130" s="25">
        <v>0</v>
      </c>
      <c r="AN130" s="25">
        <v>0</v>
      </c>
      <c r="AO130" s="25">
        <v>2.9249999999999998</v>
      </c>
      <c r="AP130" s="25">
        <v>0</v>
      </c>
      <c r="AQ130" s="25">
        <v>0</v>
      </c>
      <c r="AR130" s="25">
        <v>0</v>
      </c>
      <c r="AS130" s="1">
        <v>0</v>
      </c>
      <c r="AT130" s="1">
        <v>0</v>
      </c>
      <c r="AU130" s="1">
        <v>0</v>
      </c>
      <c r="AV130" s="1">
        <v>0</v>
      </c>
      <c r="AW130" s="1">
        <v>0</v>
      </c>
      <c r="AX130" s="3">
        <f t="shared" si="7"/>
        <v>2.9249999999999998</v>
      </c>
      <c r="AY130" s="1">
        <v>6.75</v>
      </c>
      <c r="AZ130" s="1">
        <v>3.8250000000000002</v>
      </c>
      <c r="BA130" s="1">
        <v>6.8250000000000002</v>
      </c>
      <c r="BB130" s="1">
        <v>5.85</v>
      </c>
      <c r="BC130" s="1">
        <v>3.9</v>
      </c>
      <c r="BD130" s="1">
        <v>0.97499999999999998</v>
      </c>
      <c r="BE130" s="1">
        <v>0</v>
      </c>
      <c r="BF130" s="1">
        <v>0</v>
      </c>
      <c r="BG130" s="1">
        <v>0</v>
      </c>
      <c r="BH130" s="1">
        <v>0</v>
      </c>
      <c r="BI130" s="1">
        <v>0</v>
      </c>
      <c r="BJ130" s="1">
        <v>0</v>
      </c>
      <c r="BK130" s="1">
        <v>0</v>
      </c>
      <c r="BL130" s="1">
        <v>0</v>
      </c>
      <c r="BM130" s="3">
        <f t="shared" si="8"/>
        <v>28.125</v>
      </c>
      <c r="BN130" s="1">
        <v>0</v>
      </c>
      <c r="BO130" s="1">
        <v>0</v>
      </c>
      <c r="BP130" s="1">
        <v>0</v>
      </c>
      <c r="BQ130" s="1">
        <v>0</v>
      </c>
      <c r="BR130" s="1">
        <v>0</v>
      </c>
      <c r="BS130" s="1">
        <v>0</v>
      </c>
      <c r="BT130" s="1">
        <v>0</v>
      </c>
      <c r="BU130" s="1">
        <v>0</v>
      </c>
      <c r="BV130" s="1">
        <v>0</v>
      </c>
      <c r="BW130" s="1">
        <v>0</v>
      </c>
      <c r="BX130" s="1">
        <v>0</v>
      </c>
      <c r="BY130" s="1">
        <v>0</v>
      </c>
      <c r="BZ130" s="1">
        <v>0</v>
      </c>
      <c r="CA130" s="1">
        <v>0</v>
      </c>
      <c r="CB130" s="6">
        <f t="shared" si="9"/>
        <v>0</v>
      </c>
      <c r="CC130"/>
    </row>
    <row r="131" spans="1:81" x14ac:dyDescent="0.25">
      <c r="A131" s="1" t="s">
        <v>330</v>
      </c>
      <c r="B131" s="25">
        <f>VLOOKUP(Table1[[#This Row],[SchoolDBN]],Sheet2!$A$1:$E$205,2,FALSE)</f>
        <v>342400861048</v>
      </c>
      <c r="C131" s="25" t="str">
        <f>VLOOKUP(Table1[[#This Row],[SchoolDBN]],Sheet2!$A$1:$E$205,5,FALSE)</f>
        <v>Q</v>
      </c>
      <c r="D131" s="1" t="s">
        <v>331</v>
      </c>
      <c r="E131" s="25" t="str">
        <f>VLOOKUP(D131,Sheet2!$A$1:$E$205,4,FALSE)</f>
        <v>SUNY</v>
      </c>
      <c r="F131" s="25">
        <v>0</v>
      </c>
      <c r="G131" s="25">
        <v>0</v>
      </c>
      <c r="H131" s="25">
        <v>0</v>
      </c>
      <c r="I131" s="25">
        <v>0</v>
      </c>
      <c r="J131" s="25">
        <v>0</v>
      </c>
      <c r="K131" s="25">
        <v>0</v>
      </c>
      <c r="L131" s="25">
        <v>148.9</v>
      </c>
      <c r="M131" s="25">
        <v>112</v>
      </c>
      <c r="N131" s="25">
        <v>108</v>
      </c>
      <c r="O131" s="25">
        <v>0</v>
      </c>
      <c r="P131" s="25">
        <v>0</v>
      </c>
      <c r="Q131" s="25">
        <v>0</v>
      </c>
      <c r="R131" s="25">
        <v>0</v>
      </c>
      <c r="S131" s="25">
        <v>0</v>
      </c>
      <c r="T131" s="26">
        <f t="shared" si="10"/>
        <v>368.9</v>
      </c>
      <c r="U131" s="25">
        <v>0</v>
      </c>
      <c r="V131" s="25">
        <v>0</v>
      </c>
      <c r="W131" s="25">
        <v>0</v>
      </c>
      <c r="X131" s="25">
        <v>0</v>
      </c>
      <c r="Y131" s="25">
        <v>0</v>
      </c>
      <c r="Z131" s="25">
        <v>0</v>
      </c>
      <c r="AA131" s="25">
        <v>4</v>
      </c>
      <c r="AB131" s="25">
        <v>3</v>
      </c>
      <c r="AC131" s="25">
        <v>3</v>
      </c>
      <c r="AD131" s="25">
        <v>0</v>
      </c>
      <c r="AE131" s="25">
        <v>0</v>
      </c>
      <c r="AF131" s="25">
        <v>0</v>
      </c>
      <c r="AG131" s="25">
        <v>0</v>
      </c>
      <c r="AH131" s="25">
        <v>0</v>
      </c>
      <c r="AI131" s="25">
        <f t="shared" ref="AI131:AI194" si="11">SUM(U131:AH131)</f>
        <v>10</v>
      </c>
      <c r="AJ131" s="25">
        <v>0</v>
      </c>
      <c r="AK131" s="25">
        <v>0</v>
      </c>
      <c r="AL131" s="25">
        <v>0</v>
      </c>
      <c r="AM131" s="25">
        <v>0</v>
      </c>
      <c r="AN131" s="25">
        <v>0</v>
      </c>
      <c r="AO131" s="25">
        <v>0</v>
      </c>
      <c r="AP131" s="25">
        <v>0</v>
      </c>
      <c r="AQ131" s="25">
        <v>2</v>
      </c>
      <c r="AR131" s="25">
        <v>1</v>
      </c>
      <c r="AS131" s="1">
        <v>0</v>
      </c>
      <c r="AT131" s="1">
        <v>0</v>
      </c>
      <c r="AU131" s="1">
        <v>0</v>
      </c>
      <c r="AV131" s="1">
        <v>0</v>
      </c>
      <c r="AW131" s="1">
        <v>0</v>
      </c>
      <c r="AX131" s="3">
        <f t="shared" ref="AX131:AX194" si="12">SUM(AJ131:AW131)</f>
        <v>3</v>
      </c>
      <c r="AY131" s="1">
        <v>0</v>
      </c>
      <c r="AZ131" s="1">
        <v>0</v>
      </c>
      <c r="BA131" s="1">
        <v>0</v>
      </c>
      <c r="BB131" s="1">
        <v>0</v>
      </c>
      <c r="BC131" s="1">
        <v>0</v>
      </c>
      <c r="BD131" s="1">
        <v>0</v>
      </c>
      <c r="BE131" s="1">
        <v>9</v>
      </c>
      <c r="BF131" s="1">
        <v>17</v>
      </c>
      <c r="BG131" s="1">
        <v>7</v>
      </c>
      <c r="BH131" s="1">
        <v>0</v>
      </c>
      <c r="BI131" s="1">
        <v>0</v>
      </c>
      <c r="BJ131" s="1">
        <v>0</v>
      </c>
      <c r="BK131" s="1">
        <v>0</v>
      </c>
      <c r="BL131" s="1">
        <v>0</v>
      </c>
      <c r="BM131" s="3">
        <f t="shared" ref="BM131:BM194" si="13">SUM(AY131:BL131)</f>
        <v>33</v>
      </c>
      <c r="BN131" s="1">
        <v>0</v>
      </c>
      <c r="BO131" s="1">
        <v>0</v>
      </c>
      <c r="BP131" s="1">
        <v>0</v>
      </c>
      <c r="BQ131" s="1">
        <v>0</v>
      </c>
      <c r="BR131" s="1">
        <v>0</v>
      </c>
      <c r="BS131" s="1">
        <v>0</v>
      </c>
      <c r="BT131" s="1">
        <v>0</v>
      </c>
      <c r="BU131" s="1">
        <v>0</v>
      </c>
      <c r="BV131" s="1">
        <v>0</v>
      </c>
      <c r="BW131" s="1">
        <v>0</v>
      </c>
      <c r="BX131" s="1">
        <v>0</v>
      </c>
      <c r="BY131" s="1">
        <v>0</v>
      </c>
      <c r="BZ131" s="1">
        <v>0</v>
      </c>
      <c r="CA131" s="1">
        <v>0</v>
      </c>
      <c r="CB131" s="6">
        <f t="shared" ref="CB131:CB194" si="14">SUM(BN131:CA131)</f>
        <v>0</v>
      </c>
      <c r="CC131"/>
    </row>
    <row r="132" spans="1:81" x14ac:dyDescent="0.25">
      <c r="A132" s="1" t="s">
        <v>332</v>
      </c>
      <c r="B132" s="25">
        <f>VLOOKUP(Table1[[#This Row],[SchoolDBN]],Sheet2!$A$1:$E$205,2,FALSE)</f>
        <v>343000860932</v>
      </c>
      <c r="C132" s="25" t="str">
        <f>VLOOKUP(Table1[[#This Row],[SchoolDBN]],Sheet2!$A$1:$E$205,5,FALSE)</f>
        <v>Q</v>
      </c>
      <c r="D132" s="1" t="s">
        <v>333</v>
      </c>
      <c r="E132" s="25" t="str">
        <f>VLOOKUP(D132,Sheet2!$A$1:$E$205,4,FALSE)</f>
        <v>DOE</v>
      </c>
      <c r="F132" s="25">
        <v>76.974999999999994</v>
      </c>
      <c r="G132" s="25">
        <v>87.9</v>
      </c>
      <c r="H132" s="25">
        <v>92.075000000000003</v>
      </c>
      <c r="I132" s="25">
        <v>91</v>
      </c>
      <c r="J132" s="25">
        <v>68</v>
      </c>
      <c r="K132" s="25">
        <v>58.95</v>
      </c>
      <c r="L132" s="25">
        <v>60.05</v>
      </c>
      <c r="M132" s="25">
        <v>60.85</v>
      </c>
      <c r="N132" s="25">
        <v>32</v>
      </c>
      <c r="O132" s="25">
        <v>0</v>
      </c>
      <c r="P132" s="25">
        <v>0</v>
      </c>
      <c r="Q132" s="25">
        <v>0</v>
      </c>
      <c r="R132" s="25">
        <v>0</v>
      </c>
      <c r="S132" s="25">
        <v>0</v>
      </c>
      <c r="T132" s="26">
        <f t="shared" si="10"/>
        <v>627.79999999999995</v>
      </c>
      <c r="U132" s="25">
        <v>4</v>
      </c>
      <c r="V132" s="25">
        <v>4</v>
      </c>
      <c r="W132" s="25">
        <v>2</v>
      </c>
      <c r="X132" s="25">
        <v>2</v>
      </c>
      <c r="Y132" s="25">
        <v>4</v>
      </c>
      <c r="Z132" s="25">
        <v>0</v>
      </c>
      <c r="AA132" s="25">
        <v>1</v>
      </c>
      <c r="AB132" s="25">
        <v>1</v>
      </c>
      <c r="AC132" s="25">
        <v>0</v>
      </c>
      <c r="AD132" s="25">
        <v>0</v>
      </c>
      <c r="AE132" s="25">
        <v>0</v>
      </c>
      <c r="AF132" s="25">
        <v>0</v>
      </c>
      <c r="AG132" s="25">
        <v>0</v>
      </c>
      <c r="AH132" s="25">
        <v>0</v>
      </c>
      <c r="AI132" s="25">
        <f t="shared" si="11"/>
        <v>18</v>
      </c>
      <c r="AJ132" s="25">
        <v>0</v>
      </c>
      <c r="AK132" s="25">
        <v>0</v>
      </c>
      <c r="AL132" s="25">
        <v>4</v>
      </c>
      <c r="AM132" s="25">
        <v>2</v>
      </c>
      <c r="AN132" s="25">
        <v>0</v>
      </c>
      <c r="AO132" s="25">
        <v>3.9750000000000001</v>
      </c>
      <c r="AP132" s="25">
        <v>8.9250000000000007</v>
      </c>
      <c r="AQ132" s="25">
        <v>5</v>
      </c>
      <c r="AR132" s="25">
        <v>3</v>
      </c>
      <c r="AS132" s="1">
        <v>0</v>
      </c>
      <c r="AT132" s="1">
        <v>0</v>
      </c>
      <c r="AU132" s="1">
        <v>0</v>
      </c>
      <c r="AV132" s="1">
        <v>0</v>
      </c>
      <c r="AW132" s="1">
        <v>0</v>
      </c>
      <c r="AX132" s="3">
        <f t="shared" si="12"/>
        <v>26.9</v>
      </c>
      <c r="AY132" s="1">
        <v>3.0750000000000002</v>
      </c>
      <c r="AZ132" s="1">
        <v>10</v>
      </c>
      <c r="BA132" s="1">
        <v>7</v>
      </c>
      <c r="BB132" s="1">
        <v>10</v>
      </c>
      <c r="BC132" s="1">
        <v>5</v>
      </c>
      <c r="BD132" s="1">
        <v>11</v>
      </c>
      <c r="BE132" s="1">
        <v>1</v>
      </c>
      <c r="BF132" s="1">
        <v>0</v>
      </c>
      <c r="BG132" s="1">
        <v>0</v>
      </c>
      <c r="BH132" s="1">
        <v>0</v>
      </c>
      <c r="BI132" s="1">
        <v>0</v>
      </c>
      <c r="BJ132" s="1">
        <v>0</v>
      </c>
      <c r="BK132" s="1">
        <v>0</v>
      </c>
      <c r="BL132" s="1">
        <v>0</v>
      </c>
      <c r="BM132" s="3">
        <f t="shared" si="13"/>
        <v>47.075000000000003</v>
      </c>
      <c r="BN132" s="1">
        <v>0</v>
      </c>
      <c r="BO132" s="1">
        <v>0</v>
      </c>
      <c r="BP132" s="1">
        <v>0</v>
      </c>
      <c r="BQ132" s="1">
        <v>0</v>
      </c>
      <c r="BR132" s="1">
        <v>0</v>
      </c>
      <c r="BS132" s="1">
        <v>0</v>
      </c>
      <c r="BT132" s="1">
        <v>0</v>
      </c>
      <c r="BU132" s="1">
        <v>0</v>
      </c>
      <c r="BV132" s="1">
        <v>0</v>
      </c>
      <c r="BW132" s="1">
        <v>0</v>
      </c>
      <c r="BX132" s="1">
        <v>0</v>
      </c>
      <c r="BY132" s="1">
        <v>0</v>
      </c>
      <c r="BZ132" s="1">
        <v>0</v>
      </c>
      <c r="CA132" s="1">
        <v>0</v>
      </c>
      <c r="CB132" s="6">
        <f t="shared" si="14"/>
        <v>0</v>
      </c>
      <c r="CC132"/>
    </row>
    <row r="133" spans="1:81" x14ac:dyDescent="0.25">
      <c r="A133" s="1" t="s">
        <v>334</v>
      </c>
      <c r="B133" s="25">
        <f>VLOOKUP(Table1[[#This Row],[SchoolDBN]],Sheet2!$A$1:$E$205,2,FALSE)</f>
        <v>332700861054</v>
      </c>
      <c r="C133" s="25" t="str">
        <f>VLOOKUP(Table1[[#This Row],[SchoolDBN]],Sheet2!$A$1:$E$205,5,FALSE)</f>
        <v>Q</v>
      </c>
      <c r="D133" s="1" t="s">
        <v>335</v>
      </c>
      <c r="E133" s="25" t="str">
        <f>VLOOKUP(D133,Sheet2!$A$1:$E$205,4,FALSE)</f>
        <v>SED</v>
      </c>
      <c r="F133" s="25">
        <v>0</v>
      </c>
      <c r="G133" s="25">
        <v>0</v>
      </c>
      <c r="H133" s="25">
        <v>0</v>
      </c>
      <c r="I133" s="25">
        <v>0</v>
      </c>
      <c r="J133" s="25">
        <v>0</v>
      </c>
      <c r="K133" s="25">
        <v>0</v>
      </c>
      <c r="L133" s="25">
        <v>0</v>
      </c>
      <c r="M133" s="25">
        <v>0</v>
      </c>
      <c r="N133" s="25">
        <v>0</v>
      </c>
      <c r="O133" s="25">
        <v>124.875</v>
      </c>
      <c r="P133" s="25">
        <v>0</v>
      </c>
      <c r="Q133" s="25">
        <v>0</v>
      </c>
      <c r="R133" s="25">
        <v>0</v>
      </c>
      <c r="S133" s="25">
        <v>0</v>
      </c>
      <c r="T133" s="26">
        <f t="shared" si="10"/>
        <v>124.875</v>
      </c>
      <c r="U133" s="25">
        <v>0</v>
      </c>
      <c r="V133" s="25">
        <v>0</v>
      </c>
      <c r="W133" s="25">
        <v>0</v>
      </c>
      <c r="X133" s="25">
        <v>0</v>
      </c>
      <c r="Y133" s="25">
        <v>0</v>
      </c>
      <c r="Z133" s="25">
        <v>0</v>
      </c>
      <c r="AA133" s="25">
        <v>0</v>
      </c>
      <c r="AB133" s="25">
        <v>0</v>
      </c>
      <c r="AC133" s="25">
        <v>0</v>
      </c>
      <c r="AD133" s="25">
        <v>4.0750000000000002</v>
      </c>
      <c r="AE133" s="25">
        <v>0</v>
      </c>
      <c r="AF133" s="25">
        <v>0</v>
      </c>
      <c r="AG133" s="25">
        <v>0</v>
      </c>
      <c r="AH133" s="25">
        <v>0</v>
      </c>
      <c r="AI133" s="25">
        <f t="shared" si="11"/>
        <v>4.0750000000000002</v>
      </c>
      <c r="AJ133" s="25">
        <v>0</v>
      </c>
      <c r="AK133" s="25">
        <v>0</v>
      </c>
      <c r="AL133" s="25">
        <v>0</v>
      </c>
      <c r="AM133" s="25">
        <v>0</v>
      </c>
      <c r="AN133" s="25">
        <v>0</v>
      </c>
      <c r="AO133" s="25">
        <v>0</v>
      </c>
      <c r="AP133" s="25">
        <v>0</v>
      </c>
      <c r="AQ133" s="25">
        <v>0</v>
      </c>
      <c r="AR133" s="25">
        <v>0</v>
      </c>
      <c r="AS133" s="1">
        <v>3.7250000000000001</v>
      </c>
      <c r="AT133" s="1">
        <v>0</v>
      </c>
      <c r="AU133" s="1">
        <v>0</v>
      </c>
      <c r="AV133" s="1">
        <v>0</v>
      </c>
      <c r="AW133" s="1">
        <v>0</v>
      </c>
      <c r="AX133" s="3">
        <f t="shared" si="12"/>
        <v>3.7250000000000001</v>
      </c>
      <c r="AY133" s="1">
        <v>0</v>
      </c>
      <c r="AZ133" s="1">
        <v>0</v>
      </c>
      <c r="BA133" s="1">
        <v>0</v>
      </c>
      <c r="BB133" s="1">
        <v>0</v>
      </c>
      <c r="BC133" s="1">
        <v>0</v>
      </c>
      <c r="BD133" s="1">
        <v>0</v>
      </c>
      <c r="BE133" s="1">
        <v>0</v>
      </c>
      <c r="BF133" s="1">
        <v>0</v>
      </c>
      <c r="BG133" s="1">
        <v>0</v>
      </c>
      <c r="BH133" s="1">
        <v>15.9</v>
      </c>
      <c r="BI133" s="1">
        <v>0</v>
      </c>
      <c r="BJ133" s="1">
        <v>0</v>
      </c>
      <c r="BK133" s="1">
        <v>0</v>
      </c>
      <c r="BL133" s="1">
        <v>0</v>
      </c>
      <c r="BM133" s="3">
        <f t="shared" si="13"/>
        <v>15.9</v>
      </c>
      <c r="BN133" s="1">
        <v>0</v>
      </c>
      <c r="BO133" s="1">
        <v>0</v>
      </c>
      <c r="BP133" s="1">
        <v>0</v>
      </c>
      <c r="BQ133" s="1">
        <v>0</v>
      </c>
      <c r="BR133" s="1">
        <v>0</v>
      </c>
      <c r="BS133" s="1">
        <v>0</v>
      </c>
      <c r="BT133" s="1">
        <v>0</v>
      </c>
      <c r="BU133" s="1">
        <v>0</v>
      </c>
      <c r="BV133" s="1">
        <v>0</v>
      </c>
      <c r="BW133" s="1">
        <v>0</v>
      </c>
      <c r="BX133" s="1">
        <v>0</v>
      </c>
      <c r="BY133" s="1">
        <v>0</v>
      </c>
      <c r="BZ133" s="1">
        <v>0</v>
      </c>
      <c r="CA133" s="1">
        <v>0</v>
      </c>
      <c r="CB133" s="6">
        <f t="shared" si="14"/>
        <v>0</v>
      </c>
      <c r="CC133"/>
    </row>
    <row r="134" spans="1:81" x14ac:dyDescent="0.25">
      <c r="A134" s="1" t="s">
        <v>336</v>
      </c>
      <c r="B134" s="25">
        <f>VLOOKUP(Table1[[#This Row],[SchoolDBN]],Sheet2!$A$1:$E$205,2,FALSE)</f>
        <v>343000860952</v>
      </c>
      <c r="C134" s="25" t="str">
        <f>VLOOKUP(Table1[[#This Row],[SchoolDBN]],Sheet2!$A$1:$E$205,5,FALSE)</f>
        <v>Q</v>
      </c>
      <c r="D134" s="1" t="s">
        <v>337</v>
      </c>
      <c r="E134" s="25" t="str">
        <f>VLOOKUP(D134,Sheet2!$A$1:$E$205,4,FALSE)</f>
        <v>DOE</v>
      </c>
      <c r="F134" s="25">
        <v>71.05</v>
      </c>
      <c r="G134" s="25">
        <v>102.97499999999999</v>
      </c>
      <c r="H134" s="25">
        <v>87.95</v>
      </c>
      <c r="I134" s="25">
        <v>87.974999999999994</v>
      </c>
      <c r="J134" s="25">
        <v>82</v>
      </c>
      <c r="K134" s="25">
        <v>86</v>
      </c>
      <c r="L134" s="25">
        <v>85.05</v>
      </c>
      <c r="M134" s="25">
        <v>91</v>
      </c>
      <c r="N134" s="25">
        <v>0</v>
      </c>
      <c r="O134" s="25">
        <v>0</v>
      </c>
      <c r="P134" s="25">
        <v>0</v>
      </c>
      <c r="Q134" s="25">
        <v>0</v>
      </c>
      <c r="R134" s="25">
        <v>0</v>
      </c>
      <c r="S134" s="25">
        <v>0</v>
      </c>
      <c r="T134" s="26">
        <f t="shared" si="10"/>
        <v>693.99999999999989</v>
      </c>
      <c r="U134" s="25">
        <v>6</v>
      </c>
      <c r="V134" s="25">
        <v>4</v>
      </c>
      <c r="W134" s="25">
        <v>4</v>
      </c>
      <c r="X134" s="25">
        <v>5</v>
      </c>
      <c r="Y134" s="25">
        <v>4</v>
      </c>
      <c r="Z134" s="25">
        <v>3</v>
      </c>
      <c r="AA134" s="25">
        <v>5</v>
      </c>
      <c r="AB134" s="25">
        <v>3</v>
      </c>
      <c r="AC134" s="25">
        <v>0</v>
      </c>
      <c r="AD134" s="25">
        <v>0</v>
      </c>
      <c r="AE134" s="25">
        <v>0</v>
      </c>
      <c r="AF134" s="25">
        <v>0</v>
      </c>
      <c r="AG134" s="25">
        <v>0</v>
      </c>
      <c r="AH134" s="25">
        <v>0</v>
      </c>
      <c r="AI134" s="25">
        <f t="shared" si="11"/>
        <v>34</v>
      </c>
      <c r="AJ134" s="25">
        <v>0</v>
      </c>
      <c r="AK134" s="25">
        <v>2</v>
      </c>
      <c r="AL134" s="25">
        <v>2</v>
      </c>
      <c r="AM134" s="25">
        <v>3</v>
      </c>
      <c r="AN134" s="25">
        <v>5</v>
      </c>
      <c r="AO134" s="25">
        <v>3</v>
      </c>
      <c r="AP134" s="25">
        <v>9.875</v>
      </c>
      <c r="AQ134" s="25">
        <v>5</v>
      </c>
      <c r="AR134" s="25">
        <v>0</v>
      </c>
      <c r="AS134" s="1">
        <v>0</v>
      </c>
      <c r="AT134" s="1">
        <v>0</v>
      </c>
      <c r="AU134" s="1">
        <v>0</v>
      </c>
      <c r="AV134" s="1">
        <v>0</v>
      </c>
      <c r="AW134" s="1">
        <v>0</v>
      </c>
      <c r="AX134" s="3">
        <f t="shared" si="12"/>
        <v>29.875</v>
      </c>
      <c r="AY134" s="1">
        <v>5</v>
      </c>
      <c r="AZ134" s="1">
        <v>8</v>
      </c>
      <c r="BA134" s="1">
        <v>7.95</v>
      </c>
      <c r="BB134" s="1">
        <v>6</v>
      </c>
      <c r="BC134" s="1">
        <v>7</v>
      </c>
      <c r="BD134" s="1">
        <v>16</v>
      </c>
      <c r="BE134" s="1">
        <v>6</v>
      </c>
      <c r="BF134" s="1">
        <v>5</v>
      </c>
      <c r="BG134" s="1">
        <v>0</v>
      </c>
      <c r="BH134" s="1">
        <v>0</v>
      </c>
      <c r="BI134" s="1">
        <v>0</v>
      </c>
      <c r="BJ134" s="1">
        <v>0</v>
      </c>
      <c r="BK134" s="1">
        <v>0</v>
      </c>
      <c r="BL134" s="1">
        <v>0</v>
      </c>
      <c r="BM134" s="3">
        <f t="shared" si="13"/>
        <v>60.95</v>
      </c>
      <c r="BN134" s="1">
        <v>0</v>
      </c>
      <c r="BO134" s="1">
        <v>0</v>
      </c>
      <c r="BP134" s="1">
        <v>0</v>
      </c>
      <c r="BQ134" s="1">
        <v>0</v>
      </c>
      <c r="BR134" s="1">
        <v>0</v>
      </c>
      <c r="BS134" s="1">
        <v>0</v>
      </c>
      <c r="BT134" s="1">
        <v>0</v>
      </c>
      <c r="BU134" s="1">
        <v>0</v>
      </c>
      <c r="BV134" s="1">
        <v>0</v>
      </c>
      <c r="BW134" s="1">
        <v>0</v>
      </c>
      <c r="BX134" s="1">
        <v>0</v>
      </c>
      <c r="BY134" s="1">
        <v>0</v>
      </c>
      <c r="BZ134" s="1">
        <v>0</v>
      </c>
      <c r="CA134" s="1">
        <v>0</v>
      </c>
      <c r="CB134" s="6">
        <f t="shared" si="14"/>
        <v>0</v>
      </c>
      <c r="CC134"/>
    </row>
    <row r="135" spans="1:81" x14ac:dyDescent="0.25">
      <c r="A135" s="1" t="s">
        <v>338</v>
      </c>
      <c r="B135" s="25">
        <f>VLOOKUP(Table1[[#This Row],[SchoolDBN]],Sheet2!$A$1:$E$205,2,FALSE)</f>
        <v>342700861077</v>
      </c>
      <c r="C135" s="25" t="str">
        <f>VLOOKUP(Table1[[#This Row],[SchoolDBN]],Sheet2!$A$1:$E$205,5,FALSE)</f>
        <v>Q</v>
      </c>
      <c r="D135" s="1" t="s">
        <v>339</v>
      </c>
      <c r="E135" s="25" t="str">
        <f>VLOOKUP(D135,Sheet2!$A$1:$E$205,4,FALSE)</f>
        <v>SUNY</v>
      </c>
      <c r="F135" s="25">
        <v>58.125</v>
      </c>
      <c r="G135" s="25">
        <v>119.075</v>
      </c>
      <c r="H135" s="25">
        <v>61.024999999999999</v>
      </c>
      <c r="I135" s="25">
        <v>0</v>
      </c>
      <c r="J135" s="25">
        <v>0</v>
      </c>
      <c r="K135" s="25">
        <v>0</v>
      </c>
      <c r="L135" s="25">
        <v>0</v>
      </c>
      <c r="M135" s="25">
        <v>0</v>
      </c>
      <c r="N135" s="25">
        <v>0</v>
      </c>
      <c r="O135" s="25">
        <v>0</v>
      </c>
      <c r="P135" s="25">
        <v>0</v>
      </c>
      <c r="Q135" s="25">
        <v>0</v>
      </c>
      <c r="R135" s="25">
        <v>0</v>
      </c>
      <c r="S135" s="25">
        <v>0</v>
      </c>
      <c r="T135" s="26">
        <f t="shared" si="10"/>
        <v>238.22499999999999</v>
      </c>
      <c r="U135" s="25">
        <v>7.4999999999999997E-2</v>
      </c>
      <c r="V135" s="25">
        <v>3.75</v>
      </c>
      <c r="W135" s="25">
        <v>0</v>
      </c>
      <c r="X135" s="25">
        <v>0</v>
      </c>
      <c r="Y135" s="25">
        <v>0</v>
      </c>
      <c r="Z135" s="25">
        <v>0</v>
      </c>
      <c r="AA135" s="25">
        <v>0</v>
      </c>
      <c r="AB135" s="25">
        <v>0</v>
      </c>
      <c r="AC135" s="25">
        <v>0</v>
      </c>
      <c r="AD135" s="25">
        <v>0</v>
      </c>
      <c r="AE135" s="25">
        <v>0</v>
      </c>
      <c r="AF135" s="25">
        <v>0</v>
      </c>
      <c r="AG135" s="25">
        <v>0</v>
      </c>
      <c r="AH135" s="25">
        <v>0</v>
      </c>
      <c r="AI135" s="25">
        <f t="shared" si="11"/>
        <v>3.8250000000000002</v>
      </c>
      <c r="AJ135" s="25">
        <v>4</v>
      </c>
      <c r="AK135" s="25">
        <v>5</v>
      </c>
      <c r="AL135" s="25">
        <v>3</v>
      </c>
      <c r="AM135" s="25">
        <v>0</v>
      </c>
      <c r="AN135" s="25">
        <v>0</v>
      </c>
      <c r="AO135" s="25">
        <v>0</v>
      </c>
      <c r="AP135" s="25">
        <v>0</v>
      </c>
      <c r="AQ135" s="25">
        <v>0</v>
      </c>
      <c r="AR135" s="25">
        <v>0</v>
      </c>
      <c r="AS135" s="1">
        <v>0</v>
      </c>
      <c r="AT135" s="1">
        <v>0</v>
      </c>
      <c r="AU135" s="1">
        <v>0</v>
      </c>
      <c r="AV135" s="1">
        <v>0</v>
      </c>
      <c r="AW135" s="1">
        <v>0</v>
      </c>
      <c r="AX135" s="3">
        <f t="shared" si="12"/>
        <v>12</v>
      </c>
      <c r="AY135" s="1">
        <v>0</v>
      </c>
      <c r="AZ135" s="1">
        <v>0</v>
      </c>
      <c r="BA135" s="1">
        <v>0</v>
      </c>
      <c r="BB135" s="1">
        <v>0</v>
      </c>
      <c r="BC135" s="1">
        <v>0</v>
      </c>
      <c r="BD135" s="1">
        <v>0</v>
      </c>
      <c r="BE135" s="1">
        <v>0</v>
      </c>
      <c r="BF135" s="1">
        <v>0</v>
      </c>
      <c r="BG135" s="1">
        <v>0</v>
      </c>
      <c r="BH135" s="1">
        <v>0</v>
      </c>
      <c r="BI135" s="1">
        <v>0</v>
      </c>
      <c r="BJ135" s="1">
        <v>0</v>
      </c>
      <c r="BK135" s="1">
        <v>0</v>
      </c>
      <c r="BL135" s="1">
        <v>0</v>
      </c>
      <c r="BM135" s="3">
        <f t="shared" si="13"/>
        <v>0</v>
      </c>
      <c r="BN135" s="1">
        <v>0</v>
      </c>
      <c r="BO135" s="1">
        <v>0</v>
      </c>
      <c r="BP135" s="1">
        <v>0</v>
      </c>
      <c r="BQ135" s="1">
        <v>0</v>
      </c>
      <c r="BR135" s="1">
        <v>0</v>
      </c>
      <c r="BS135" s="1">
        <v>0</v>
      </c>
      <c r="BT135" s="1">
        <v>0</v>
      </c>
      <c r="BU135" s="1">
        <v>0</v>
      </c>
      <c r="BV135" s="1">
        <v>0</v>
      </c>
      <c r="BW135" s="1">
        <v>0</v>
      </c>
      <c r="BX135" s="1">
        <v>0</v>
      </c>
      <c r="BY135" s="1">
        <v>0</v>
      </c>
      <c r="BZ135" s="1">
        <v>0</v>
      </c>
      <c r="CA135" s="1">
        <v>0</v>
      </c>
      <c r="CB135" s="6">
        <f t="shared" si="14"/>
        <v>0</v>
      </c>
      <c r="CC135"/>
    </row>
    <row r="136" spans="1:81" x14ac:dyDescent="0.25">
      <c r="A136" s="1" t="s">
        <v>340</v>
      </c>
      <c r="B136" s="25">
        <f>VLOOKUP(Table1[[#This Row],[SchoolDBN]],Sheet2!$A$1:$E$205,2,FALSE)</f>
        <v>342900861078</v>
      </c>
      <c r="C136" s="25" t="str">
        <f>VLOOKUP(Table1[[#This Row],[SchoolDBN]],Sheet2!$A$1:$E$205,5,FALSE)</f>
        <v>Q</v>
      </c>
      <c r="D136" s="1" t="s">
        <v>341</v>
      </c>
      <c r="E136" s="25" t="str">
        <f>VLOOKUP(D136,Sheet2!$A$1:$E$205,4,FALSE)</f>
        <v>SUNY</v>
      </c>
      <c r="F136" s="25">
        <v>58.2</v>
      </c>
      <c r="G136" s="25">
        <v>112.95</v>
      </c>
      <c r="H136" s="25">
        <v>64.95</v>
      </c>
      <c r="I136" s="25">
        <v>0</v>
      </c>
      <c r="J136" s="25">
        <v>0</v>
      </c>
      <c r="K136" s="25">
        <v>0</v>
      </c>
      <c r="L136" s="25">
        <v>0</v>
      </c>
      <c r="M136" s="25">
        <v>0</v>
      </c>
      <c r="N136" s="25">
        <v>0</v>
      </c>
      <c r="O136" s="25">
        <v>0</v>
      </c>
      <c r="P136" s="25">
        <v>0</v>
      </c>
      <c r="Q136" s="25">
        <v>0</v>
      </c>
      <c r="R136" s="25">
        <v>0</v>
      </c>
      <c r="S136" s="25">
        <v>0</v>
      </c>
      <c r="T136" s="26">
        <f t="shared" si="10"/>
        <v>236.10000000000002</v>
      </c>
      <c r="U136" s="25">
        <v>0</v>
      </c>
      <c r="V136" s="25">
        <v>2.8</v>
      </c>
      <c r="W136" s="25">
        <v>2</v>
      </c>
      <c r="X136" s="25">
        <v>0</v>
      </c>
      <c r="Y136" s="25">
        <v>0</v>
      </c>
      <c r="Z136" s="25">
        <v>0</v>
      </c>
      <c r="AA136" s="25">
        <v>0</v>
      </c>
      <c r="AB136" s="25">
        <v>0</v>
      </c>
      <c r="AC136" s="25">
        <v>0</v>
      </c>
      <c r="AD136" s="25">
        <v>0</v>
      </c>
      <c r="AE136" s="25">
        <v>0</v>
      </c>
      <c r="AF136" s="25">
        <v>0</v>
      </c>
      <c r="AG136" s="25">
        <v>0</v>
      </c>
      <c r="AH136" s="25">
        <v>0</v>
      </c>
      <c r="AI136" s="25">
        <f t="shared" si="11"/>
        <v>4.8</v>
      </c>
      <c r="AJ136" s="25">
        <v>5.15</v>
      </c>
      <c r="AK136" s="25">
        <v>7</v>
      </c>
      <c r="AL136" s="25">
        <v>4</v>
      </c>
      <c r="AM136" s="25">
        <v>0</v>
      </c>
      <c r="AN136" s="25">
        <v>0</v>
      </c>
      <c r="AO136" s="25">
        <v>0</v>
      </c>
      <c r="AP136" s="25">
        <v>0</v>
      </c>
      <c r="AQ136" s="25">
        <v>0</v>
      </c>
      <c r="AR136" s="25">
        <v>0</v>
      </c>
      <c r="AS136" s="1">
        <v>0</v>
      </c>
      <c r="AT136" s="1">
        <v>0</v>
      </c>
      <c r="AU136" s="1">
        <v>0</v>
      </c>
      <c r="AV136" s="1">
        <v>0</v>
      </c>
      <c r="AW136" s="1">
        <v>0</v>
      </c>
      <c r="AX136" s="3">
        <f t="shared" si="12"/>
        <v>16.149999999999999</v>
      </c>
      <c r="AY136" s="1">
        <v>0</v>
      </c>
      <c r="AZ136" s="1">
        <v>0</v>
      </c>
      <c r="BA136" s="1">
        <v>0</v>
      </c>
      <c r="BB136" s="1">
        <v>0</v>
      </c>
      <c r="BC136" s="1">
        <v>0</v>
      </c>
      <c r="BD136" s="1">
        <v>0</v>
      </c>
      <c r="BE136" s="1">
        <v>0</v>
      </c>
      <c r="BF136" s="1">
        <v>0</v>
      </c>
      <c r="BG136" s="1">
        <v>0</v>
      </c>
      <c r="BH136" s="1">
        <v>0</v>
      </c>
      <c r="BI136" s="1">
        <v>0</v>
      </c>
      <c r="BJ136" s="1">
        <v>0</v>
      </c>
      <c r="BK136" s="1">
        <v>0</v>
      </c>
      <c r="BL136" s="1">
        <v>0</v>
      </c>
      <c r="BM136" s="3">
        <f t="shared" si="13"/>
        <v>0</v>
      </c>
      <c r="BN136" s="1">
        <v>0</v>
      </c>
      <c r="BO136" s="1">
        <v>0</v>
      </c>
      <c r="BP136" s="1">
        <v>0</v>
      </c>
      <c r="BQ136" s="1">
        <v>0</v>
      </c>
      <c r="BR136" s="1">
        <v>0</v>
      </c>
      <c r="BS136" s="1">
        <v>0</v>
      </c>
      <c r="BT136" s="1">
        <v>0</v>
      </c>
      <c r="BU136" s="1">
        <v>0</v>
      </c>
      <c r="BV136" s="1">
        <v>0</v>
      </c>
      <c r="BW136" s="1">
        <v>0</v>
      </c>
      <c r="BX136" s="1">
        <v>0</v>
      </c>
      <c r="BY136" s="1">
        <v>0</v>
      </c>
      <c r="BZ136" s="1">
        <v>0</v>
      </c>
      <c r="CA136" s="1">
        <v>0</v>
      </c>
      <c r="CB136" s="6">
        <f t="shared" si="14"/>
        <v>0</v>
      </c>
      <c r="CC136"/>
    </row>
    <row r="137" spans="1:81" x14ac:dyDescent="0.25">
      <c r="A137" s="1" t="s">
        <v>342</v>
      </c>
      <c r="B137" s="25">
        <f>VLOOKUP(Table1[[#This Row],[SchoolDBN]],Sheet2!$A$1:$E$205,2,FALSE)</f>
        <v>342700860990</v>
      </c>
      <c r="C137" s="25" t="str">
        <f>VLOOKUP(Table1[[#This Row],[SchoolDBN]],Sheet2!$A$1:$E$205,5,FALSE)</f>
        <v>Q</v>
      </c>
      <c r="D137" s="1" t="s">
        <v>343</v>
      </c>
      <c r="E137" s="25" t="str">
        <f>VLOOKUP(D137,Sheet2!$A$1:$E$205,4,FALSE)</f>
        <v>DOE</v>
      </c>
      <c r="F137" s="25">
        <v>89.15</v>
      </c>
      <c r="G137" s="25">
        <v>79.025000000000006</v>
      </c>
      <c r="H137" s="25">
        <v>74.05</v>
      </c>
      <c r="I137" s="25">
        <v>73.025000000000006</v>
      </c>
      <c r="J137" s="25">
        <v>90.224999999999994</v>
      </c>
      <c r="K137" s="25">
        <v>93.1</v>
      </c>
      <c r="L137" s="25">
        <v>75.25</v>
      </c>
      <c r="M137" s="25">
        <v>0</v>
      </c>
      <c r="N137" s="25">
        <v>0</v>
      </c>
      <c r="O137" s="25">
        <v>0</v>
      </c>
      <c r="P137" s="25">
        <v>0</v>
      </c>
      <c r="Q137" s="25">
        <v>0</v>
      </c>
      <c r="R137" s="25">
        <v>0</v>
      </c>
      <c r="S137" s="25">
        <v>0</v>
      </c>
      <c r="T137" s="26">
        <f t="shared" si="10"/>
        <v>573.82500000000005</v>
      </c>
      <c r="U137" s="25">
        <v>3</v>
      </c>
      <c r="V137" s="25">
        <v>4.0250000000000004</v>
      </c>
      <c r="W137" s="25">
        <v>7</v>
      </c>
      <c r="X137" s="25">
        <v>4</v>
      </c>
      <c r="Y137" s="25">
        <v>1.0249999999999999</v>
      </c>
      <c r="Z137" s="25">
        <v>1</v>
      </c>
      <c r="AA137" s="25">
        <v>2</v>
      </c>
      <c r="AB137" s="25">
        <v>0</v>
      </c>
      <c r="AC137" s="25">
        <v>0</v>
      </c>
      <c r="AD137" s="25">
        <v>0</v>
      </c>
      <c r="AE137" s="25">
        <v>0</v>
      </c>
      <c r="AF137" s="25">
        <v>0</v>
      </c>
      <c r="AG137" s="25">
        <v>0</v>
      </c>
      <c r="AH137" s="25">
        <v>0</v>
      </c>
      <c r="AI137" s="25">
        <f t="shared" si="11"/>
        <v>22.049999999999997</v>
      </c>
      <c r="AJ137" s="25">
        <v>0</v>
      </c>
      <c r="AK137" s="25">
        <v>0</v>
      </c>
      <c r="AL137" s="25">
        <v>0</v>
      </c>
      <c r="AM137" s="25">
        <v>0</v>
      </c>
      <c r="AN137" s="25">
        <v>0</v>
      </c>
      <c r="AO137" s="25">
        <v>0</v>
      </c>
      <c r="AP137" s="25">
        <v>0</v>
      </c>
      <c r="AQ137" s="25">
        <v>0</v>
      </c>
      <c r="AR137" s="25">
        <v>0</v>
      </c>
      <c r="AS137" s="1">
        <v>0</v>
      </c>
      <c r="AT137" s="1">
        <v>0</v>
      </c>
      <c r="AU137" s="1">
        <v>0</v>
      </c>
      <c r="AV137" s="1">
        <v>0</v>
      </c>
      <c r="AW137" s="1">
        <v>0</v>
      </c>
      <c r="AX137" s="3">
        <f t="shared" si="12"/>
        <v>0</v>
      </c>
      <c r="AY137" s="1">
        <v>3</v>
      </c>
      <c r="AZ137" s="1">
        <v>8</v>
      </c>
      <c r="BA137" s="1">
        <v>6</v>
      </c>
      <c r="BB137" s="1">
        <v>4</v>
      </c>
      <c r="BC137" s="1">
        <v>7</v>
      </c>
      <c r="BD137" s="1">
        <v>6.0250000000000004</v>
      </c>
      <c r="BE137" s="1">
        <v>3</v>
      </c>
      <c r="BF137" s="1">
        <v>0</v>
      </c>
      <c r="BG137" s="1">
        <v>0</v>
      </c>
      <c r="BH137" s="1">
        <v>0</v>
      </c>
      <c r="BI137" s="1">
        <v>0</v>
      </c>
      <c r="BJ137" s="1">
        <v>0</v>
      </c>
      <c r="BK137" s="1">
        <v>0</v>
      </c>
      <c r="BL137" s="1">
        <v>0</v>
      </c>
      <c r="BM137" s="3">
        <f t="shared" si="13"/>
        <v>37.024999999999999</v>
      </c>
      <c r="BN137" s="1">
        <v>0</v>
      </c>
      <c r="BO137" s="1">
        <v>0</v>
      </c>
      <c r="BP137" s="1">
        <v>0</v>
      </c>
      <c r="BQ137" s="1">
        <v>0</v>
      </c>
      <c r="BR137" s="1">
        <v>0</v>
      </c>
      <c r="BS137" s="1">
        <v>0</v>
      </c>
      <c r="BT137" s="1">
        <v>0</v>
      </c>
      <c r="BU137" s="1">
        <v>0</v>
      </c>
      <c r="BV137" s="1">
        <v>0</v>
      </c>
      <c r="BW137" s="1">
        <v>0</v>
      </c>
      <c r="BX137" s="1">
        <v>0</v>
      </c>
      <c r="BY137" s="1">
        <v>0</v>
      </c>
      <c r="BZ137" s="1">
        <v>0</v>
      </c>
      <c r="CA137" s="1">
        <v>0</v>
      </c>
      <c r="CB137" s="6">
        <f t="shared" si="14"/>
        <v>0</v>
      </c>
      <c r="CC137"/>
    </row>
    <row r="138" spans="1:81" x14ac:dyDescent="0.25">
      <c r="A138" s="1" t="s">
        <v>344</v>
      </c>
      <c r="B138" s="25">
        <f>VLOOKUP(Table1[[#This Row],[SchoolDBN]],Sheet2!$A$1:$E$205,2,FALSE)</f>
        <v>342900860974</v>
      </c>
      <c r="C138" s="25" t="str">
        <f>VLOOKUP(Table1[[#This Row],[SchoolDBN]],Sheet2!$A$1:$E$205,5,FALSE)</f>
        <v>Q</v>
      </c>
      <c r="D138" s="1" t="s">
        <v>345</v>
      </c>
      <c r="E138" s="25" t="str">
        <f>VLOOKUP(D138,Sheet2!$A$1:$E$205,4,FALSE)</f>
        <v>DOE</v>
      </c>
      <c r="F138" s="25">
        <v>95.974999999999994</v>
      </c>
      <c r="G138" s="25">
        <v>114</v>
      </c>
      <c r="H138" s="25">
        <v>110.95</v>
      </c>
      <c r="I138" s="25">
        <v>115.97499999999999</v>
      </c>
      <c r="J138" s="25">
        <v>110.95</v>
      </c>
      <c r="K138" s="25">
        <v>87.974999999999994</v>
      </c>
      <c r="L138" s="25">
        <v>73.05</v>
      </c>
      <c r="M138" s="25">
        <v>59</v>
      </c>
      <c r="N138" s="25">
        <v>56</v>
      </c>
      <c r="O138" s="25">
        <v>0</v>
      </c>
      <c r="P138" s="25">
        <v>0</v>
      </c>
      <c r="Q138" s="25">
        <v>0</v>
      </c>
      <c r="R138" s="25">
        <v>0</v>
      </c>
      <c r="S138" s="25">
        <v>0</v>
      </c>
      <c r="T138" s="26">
        <f t="shared" si="10"/>
        <v>823.875</v>
      </c>
      <c r="U138" s="25">
        <v>0</v>
      </c>
      <c r="V138" s="25">
        <v>0</v>
      </c>
      <c r="W138" s="25">
        <v>2</v>
      </c>
      <c r="X138" s="25">
        <v>1</v>
      </c>
      <c r="Y138" s="25">
        <v>2</v>
      </c>
      <c r="Z138" s="25">
        <v>0</v>
      </c>
      <c r="AA138" s="25">
        <v>0</v>
      </c>
      <c r="AB138" s="25">
        <v>0</v>
      </c>
      <c r="AC138" s="25">
        <v>0</v>
      </c>
      <c r="AD138" s="25">
        <v>0</v>
      </c>
      <c r="AE138" s="25">
        <v>0</v>
      </c>
      <c r="AF138" s="25">
        <v>0</v>
      </c>
      <c r="AG138" s="25">
        <v>0</v>
      </c>
      <c r="AH138" s="25">
        <v>0</v>
      </c>
      <c r="AI138" s="25">
        <f t="shared" si="11"/>
        <v>5</v>
      </c>
      <c r="AJ138" s="25">
        <v>0</v>
      </c>
      <c r="AK138" s="25">
        <v>0</v>
      </c>
      <c r="AL138" s="25">
        <v>1</v>
      </c>
      <c r="AM138" s="25">
        <v>2</v>
      </c>
      <c r="AN138" s="25">
        <v>0</v>
      </c>
      <c r="AO138" s="25">
        <v>0</v>
      </c>
      <c r="AP138" s="25">
        <v>0</v>
      </c>
      <c r="AQ138" s="25">
        <v>1</v>
      </c>
      <c r="AR138" s="25">
        <v>1</v>
      </c>
      <c r="AS138" s="1">
        <v>0</v>
      </c>
      <c r="AT138" s="1">
        <v>0</v>
      </c>
      <c r="AU138" s="1">
        <v>0</v>
      </c>
      <c r="AV138" s="1">
        <v>0</v>
      </c>
      <c r="AW138" s="1">
        <v>0</v>
      </c>
      <c r="AX138" s="3">
        <f t="shared" si="12"/>
        <v>5</v>
      </c>
      <c r="AY138" s="1">
        <v>0</v>
      </c>
      <c r="AZ138" s="1">
        <v>0</v>
      </c>
      <c r="BA138" s="1">
        <v>2</v>
      </c>
      <c r="BB138" s="1">
        <v>3</v>
      </c>
      <c r="BC138" s="1">
        <v>0</v>
      </c>
      <c r="BD138" s="1">
        <v>4</v>
      </c>
      <c r="BE138" s="1">
        <v>0.05</v>
      </c>
      <c r="BF138" s="1">
        <v>0</v>
      </c>
      <c r="BG138" s="1">
        <v>3</v>
      </c>
      <c r="BH138" s="1">
        <v>0</v>
      </c>
      <c r="BI138" s="1">
        <v>0</v>
      </c>
      <c r="BJ138" s="1">
        <v>0</v>
      </c>
      <c r="BK138" s="1">
        <v>0</v>
      </c>
      <c r="BL138" s="1">
        <v>0</v>
      </c>
      <c r="BM138" s="3">
        <f t="shared" si="13"/>
        <v>12.05</v>
      </c>
      <c r="BN138" s="1">
        <v>0</v>
      </c>
      <c r="BO138" s="1">
        <v>0</v>
      </c>
      <c r="BP138" s="1">
        <v>0</v>
      </c>
      <c r="BQ138" s="1">
        <v>0</v>
      </c>
      <c r="BR138" s="1">
        <v>0</v>
      </c>
      <c r="BS138" s="1">
        <v>0</v>
      </c>
      <c r="BT138" s="1">
        <v>0</v>
      </c>
      <c r="BU138" s="1">
        <v>0</v>
      </c>
      <c r="BV138" s="1">
        <v>0</v>
      </c>
      <c r="BW138" s="1">
        <v>0</v>
      </c>
      <c r="BX138" s="1">
        <v>0</v>
      </c>
      <c r="BY138" s="1">
        <v>0</v>
      </c>
      <c r="BZ138" s="1">
        <v>0</v>
      </c>
      <c r="CA138" s="1">
        <v>0</v>
      </c>
      <c r="CB138" s="6">
        <f t="shared" si="14"/>
        <v>0</v>
      </c>
      <c r="CC138"/>
    </row>
    <row r="139" spans="1:81" x14ac:dyDescent="0.25">
      <c r="A139" s="1" t="s">
        <v>346</v>
      </c>
      <c r="B139" s="25">
        <f>VLOOKUP(Table1[[#This Row],[SchoolDBN]],Sheet2!$A$1:$E$205,2,FALSE)</f>
        <v>342800860969</v>
      </c>
      <c r="C139" s="25" t="str">
        <f>VLOOKUP(Table1[[#This Row],[SchoolDBN]],Sheet2!$A$1:$E$205,5,FALSE)</f>
        <v>Q</v>
      </c>
      <c r="D139" s="1" t="s">
        <v>347</v>
      </c>
      <c r="E139" s="25" t="str">
        <f>VLOOKUP(D139,Sheet2!$A$1:$E$205,4,FALSE)</f>
        <v>DOE</v>
      </c>
      <c r="F139" s="25">
        <v>49.05</v>
      </c>
      <c r="G139" s="25">
        <v>48.125</v>
      </c>
      <c r="H139" s="25">
        <v>47.075000000000003</v>
      </c>
      <c r="I139" s="25">
        <v>32.075000000000003</v>
      </c>
      <c r="J139" s="25">
        <v>43</v>
      </c>
      <c r="K139" s="25">
        <v>27</v>
      </c>
      <c r="L139" s="25">
        <v>0</v>
      </c>
      <c r="M139" s="25">
        <v>0</v>
      </c>
      <c r="N139" s="25">
        <v>0</v>
      </c>
      <c r="O139" s="25">
        <v>0</v>
      </c>
      <c r="P139" s="25">
        <v>0</v>
      </c>
      <c r="Q139" s="25">
        <v>0</v>
      </c>
      <c r="R139" s="25">
        <v>0</v>
      </c>
      <c r="S139" s="25">
        <v>0</v>
      </c>
      <c r="T139" s="26">
        <f t="shared" si="10"/>
        <v>246.32499999999999</v>
      </c>
      <c r="U139" s="25">
        <v>0</v>
      </c>
      <c r="V139" s="25">
        <v>0</v>
      </c>
      <c r="W139" s="25">
        <v>1</v>
      </c>
      <c r="X139" s="25">
        <v>2</v>
      </c>
      <c r="Y139" s="25">
        <v>1</v>
      </c>
      <c r="Z139" s="25">
        <v>3</v>
      </c>
      <c r="AA139" s="25">
        <v>0</v>
      </c>
      <c r="AB139" s="25">
        <v>0</v>
      </c>
      <c r="AC139" s="25">
        <v>0</v>
      </c>
      <c r="AD139" s="25">
        <v>0</v>
      </c>
      <c r="AE139" s="25">
        <v>0</v>
      </c>
      <c r="AF139" s="25">
        <v>0</v>
      </c>
      <c r="AG139" s="25">
        <v>0</v>
      </c>
      <c r="AH139" s="25">
        <v>0</v>
      </c>
      <c r="AI139" s="25">
        <f t="shared" si="11"/>
        <v>7</v>
      </c>
      <c r="AJ139" s="25">
        <v>0</v>
      </c>
      <c r="AK139" s="25">
        <v>1</v>
      </c>
      <c r="AL139" s="25">
        <v>0</v>
      </c>
      <c r="AM139" s="25">
        <v>1</v>
      </c>
      <c r="AN139" s="25">
        <v>0</v>
      </c>
      <c r="AO139" s="25">
        <v>1</v>
      </c>
      <c r="AP139" s="25">
        <v>0</v>
      </c>
      <c r="AQ139" s="25">
        <v>0</v>
      </c>
      <c r="AR139" s="25">
        <v>0</v>
      </c>
      <c r="AS139" s="1">
        <v>0</v>
      </c>
      <c r="AT139" s="1">
        <v>0</v>
      </c>
      <c r="AU139" s="1">
        <v>0</v>
      </c>
      <c r="AV139" s="1">
        <v>0</v>
      </c>
      <c r="AW139" s="1">
        <v>0</v>
      </c>
      <c r="AX139" s="3">
        <f t="shared" si="12"/>
        <v>3</v>
      </c>
      <c r="AY139" s="1">
        <v>1</v>
      </c>
      <c r="AZ139" s="1">
        <v>1</v>
      </c>
      <c r="BA139" s="1">
        <v>6</v>
      </c>
      <c r="BB139" s="1">
        <v>1</v>
      </c>
      <c r="BC139" s="1">
        <v>5</v>
      </c>
      <c r="BD139" s="1">
        <v>0</v>
      </c>
      <c r="BE139" s="1">
        <v>0</v>
      </c>
      <c r="BF139" s="1">
        <v>0</v>
      </c>
      <c r="BG139" s="1">
        <v>0</v>
      </c>
      <c r="BH139" s="1">
        <v>0</v>
      </c>
      <c r="BI139" s="1">
        <v>0</v>
      </c>
      <c r="BJ139" s="1">
        <v>0</v>
      </c>
      <c r="BK139" s="1">
        <v>0</v>
      </c>
      <c r="BL139" s="1">
        <v>0</v>
      </c>
      <c r="BM139" s="3">
        <f t="shared" si="13"/>
        <v>14</v>
      </c>
      <c r="BN139" s="1">
        <v>0</v>
      </c>
      <c r="BO139" s="1">
        <v>0</v>
      </c>
      <c r="BP139" s="1">
        <v>0</v>
      </c>
      <c r="BQ139" s="1">
        <v>0</v>
      </c>
      <c r="BR139" s="1">
        <v>0</v>
      </c>
      <c r="BS139" s="1">
        <v>0</v>
      </c>
      <c r="BT139" s="1">
        <v>0</v>
      </c>
      <c r="BU139" s="1">
        <v>0</v>
      </c>
      <c r="BV139" s="1">
        <v>0</v>
      </c>
      <c r="BW139" s="1">
        <v>0</v>
      </c>
      <c r="BX139" s="1">
        <v>0</v>
      </c>
      <c r="BY139" s="1">
        <v>0</v>
      </c>
      <c r="BZ139" s="1">
        <v>0</v>
      </c>
      <c r="CA139" s="1">
        <v>0</v>
      </c>
      <c r="CB139" s="6">
        <f t="shared" si="14"/>
        <v>0</v>
      </c>
      <c r="CC139"/>
    </row>
    <row r="140" spans="1:81" x14ac:dyDescent="0.25">
      <c r="A140" s="1" t="s">
        <v>348</v>
      </c>
      <c r="B140" s="25">
        <f>VLOOKUP(Table1[[#This Row],[SchoolDBN]],Sheet2!$A$1:$E$205,2,FALSE)</f>
        <v>343000860998</v>
      </c>
      <c r="C140" s="25" t="str">
        <f>VLOOKUP(Table1[[#This Row],[SchoolDBN]],Sheet2!$A$1:$E$205,5,FALSE)</f>
        <v>Q</v>
      </c>
      <c r="D140" s="1" t="s">
        <v>349</v>
      </c>
      <c r="E140" s="25" t="str">
        <f>VLOOKUP(D140,Sheet2!$A$1:$E$205,4,FALSE)</f>
        <v>SUNY</v>
      </c>
      <c r="F140" s="25">
        <v>57</v>
      </c>
      <c r="G140" s="25">
        <v>82.174999999999997</v>
      </c>
      <c r="H140" s="25">
        <v>112.875</v>
      </c>
      <c r="I140" s="25">
        <v>53.9</v>
      </c>
      <c r="J140" s="25">
        <v>57</v>
      </c>
      <c r="K140" s="25">
        <v>53.05</v>
      </c>
      <c r="L140" s="25">
        <v>0</v>
      </c>
      <c r="M140" s="25">
        <v>0</v>
      </c>
      <c r="N140" s="25">
        <v>0</v>
      </c>
      <c r="O140" s="25">
        <v>0</v>
      </c>
      <c r="P140" s="25">
        <v>0</v>
      </c>
      <c r="Q140" s="25">
        <v>0</v>
      </c>
      <c r="R140" s="25">
        <v>0</v>
      </c>
      <c r="S140" s="25">
        <v>0</v>
      </c>
      <c r="T140" s="26">
        <f t="shared" si="10"/>
        <v>416</v>
      </c>
      <c r="U140" s="25">
        <v>5</v>
      </c>
      <c r="V140" s="25">
        <v>3.9750000000000001</v>
      </c>
      <c r="W140" s="25">
        <v>4</v>
      </c>
      <c r="X140" s="25">
        <v>0.1</v>
      </c>
      <c r="Y140" s="25">
        <v>1</v>
      </c>
      <c r="Z140" s="25">
        <v>0</v>
      </c>
      <c r="AA140" s="25">
        <v>0</v>
      </c>
      <c r="AB140" s="25">
        <v>0</v>
      </c>
      <c r="AC140" s="25">
        <v>0</v>
      </c>
      <c r="AD140" s="25">
        <v>0</v>
      </c>
      <c r="AE140" s="25">
        <v>0</v>
      </c>
      <c r="AF140" s="25">
        <v>0</v>
      </c>
      <c r="AG140" s="25">
        <v>0</v>
      </c>
      <c r="AH140" s="25">
        <v>0</v>
      </c>
      <c r="AI140" s="25">
        <f t="shared" si="11"/>
        <v>14.074999999999999</v>
      </c>
      <c r="AJ140" s="25">
        <v>2.95</v>
      </c>
      <c r="AK140" s="25">
        <v>5</v>
      </c>
      <c r="AL140" s="25">
        <v>5</v>
      </c>
      <c r="AM140" s="25">
        <v>3</v>
      </c>
      <c r="AN140" s="25">
        <v>8</v>
      </c>
      <c r="AO140" s="25">
        <v>5</v>
      </c>
      <c r="AP140" s="25">
        <v>0</v>
      </c>
      <c r="AQ140" s="25">
        <v>0</v>
      </c>
      <c r="AR140" s="25">
        <v>0</v>
      </c>
      <c r="AS140" s="1">
        <v>0</v>
      </c>
      <c r="AT140" s="1">
        <v>0</v>
      </c>
      <c r="AU140" s="1">
        <v>0</v>
      </c>
      <c r="AV140" s="1">
        <v>0</v>
      </c>
      <c r="AW140" s="1">
        <v>0</v>
      </c>
      <c r="AX140" s="3">
        <f t="shared" si="12"/>
        <v>28.95</v>
      </c>
      <c r="AY140" s="1">
        <v>0</v>
      </c>
      <c r="AZ140" s="1">
        <v>0</v>
      </c>
      <c r="BA140" s="1">
        <v>0</v>
      </c>
      <c r="BB140" s="1">
        <v>0</v>
      </c>
      <c r="BC140" s="1">
        <v>0</v>
      </c>
      <c r="BD140" s="1">
        <v>0</v>
      </c>
      <c r="BE140" s="1">
        <v>0</v>
      </c>
      <c r="BF140" s="1">
        <v>0</v>
      </c>
      <c r="BG140" s="1">
        <v>0</v>
      </c>
      <c r="BH140" s="1">
        <v>0</v>
      </c>
      <c r="BI140" s="1">
        <v>0</v>
      </c>
      <c r="BJ140" s="1">
        <v>0</v>
      </c>
      <c r="BK140" s="1">
        <v>0</v>
      </c>
      <c r="BL140" s="1">
        <v>0</v>
      </c>
      <c r="BM140" s="3">
        <f t="shared" si="13"/>
        <v>0</v>
      </c>
      <c r="BN140" s="1">
        <v>0</v>
      </c>
      <c r="BO140" s="1">
        <v>0</v>
      </c>
      <c r="BP140" s="1">
        <v>0</v>
      </c>
      <c r="BQ140" s="1">
        <v>0</v>
      </c>
      <c r="BR140" s="1">
        <v>0</v>
      </c>
      <c r="BS140" s="1">
        <v>0</v>
      </c>
      <c r="BT140" s="1">
        <v>0</v>
      </c>
      <c r="BU140" s="1">
        <v>0</v>
      </c>
      <c r="BV140" s="1">
        <v>0</v>
      </c>
      <c r="BW140" s="1">
        <v>0</v>
      </c>
      <c r="BX140" s="1">
        <v>0</v>
      </c>
      <c r="BY140" s="1">
        <v>0</v>
      </c>
      <c r="BZ140" s="1">
        <v>0</v>
      </c>
      <c r="CA140" s="1">
        <v>0</v>
      </c>
      <c r="CB140" s="6">
        <f t="shared" si="14"/>
        <v>0</v>
      </c>
      <c r="CC140"/>
    </row>
    <row r="141" spans="1:81" x14ac:dyDescent="0.25">
      <c r="A141" s="1" t="s">
        <v>350</v>
      </c>
      <c r="B141" s="25">
        <f>VLOOKUP(Table1[[#This Row],[SchoolDBN]],Sheet2!$A$1:$E$205,2,FALSE)</f>
        <v>342900860821</v>
      </c>
      <c r="C141" s="25" t="str">
        <f>VLOOKUP(Table1[[#This Row],[SchoolDBN]],Sheet2!$A$1:$E$205,5,FALSE)</f>
        <v>Q</v>
      </c>
      <c r="D141" s="1" t="s">
        <v>351</v>
      </c>
      <c r="E141" s="25" t="str">
        <f>VLOOKUP(D141,Sheet2!$A$1:$E$205,4,FALSE)</f>
        <v>SUNY</v>
      </c>
      <c r="F141" s="25">
        <v>98.625</v>
      </c>
      <c r="G141" s="25">
        <v>81.8</v>
      </c>
      <c r="H141" s="25">
        <v>85.95</v>
      </c>
      <c r="I141" s="25">
        <v>102.925</v>
      </c>
      <c r="J141" s="25">
        <v>82.924999999999997</v>
      </c>
      <c r="K141" s="25">
        <v>74.125</v>
      </c>
      <c r="L141" s="25">
        <v>0</v>
      </c>
      <c r="M141" s="25">
        <v>0</v>
      </c>
      <c r="N141" s="25">
        <v>0</v>
      </c>
      <c r="O141" s="25">
        <v>0</v>
      </c>
      <c r="P141" s="25">
        <v>0</v>
      </c>
      <c r="Q141" s="25">
        <v>0</v>
      </c>
      <c r="R141" s="25">
        <v>0</v>
      </c>
      <c r="S141" s="25">
        <v>0</v>
      </c>
      <c r="T141" s="26">
        <f t="shared" si="10"/>
        <v>526.35</v>
      </c>
      <c r="U141" s="25">
        <v>0.05</v>
      </c>
      <c r="V141" s="25">
        <v>3</v>
      </c>
      <c r="W141" s="25">
        <v>3</v>
      </c>
      <c r="X141" s="25">
        <v>5.9</v>
      </c>
      <c r="Y141" s="25">
        <v>3</v>
      </c>
      <c r="Z141" s="25">
        <v>2</v>
      </c>
      <c r="AA141" s="25">
        <v>0</v>
      </c>
      <c r="AB141" s="25">
        <v>0</v>
      </c>
      <c r="AC141" s="25">
        <v>0</v>
      </c>
      <c r="AD141" s="25">
        <v>0</v>
      </c>
      <c r="AE141" s="25">
        <v>0</v>
      </c>
      <c r="AF141" s="25">
        <v>0</v>
      </c>
      <c r="AG141" s="25">
        <v>0</v>
      </c>
      <c r="AH141" s="25">
        <v>0</v>
      </c>
      <c r="AI141" s="25">
        <f t="shared" si="11"/>
        <v>16.95</v>
      </c>
      <c r="AJ141" s="25">
        <v>2</v>
      </c>
      <c r="AK141" s="25">
        <v>0</v>
      </c>
      <c r="AL141" s="25">
        <v>1</v>
      </c>
      <c r="AM141" s="25">
        <v>1</v>
      </c>
      <c r="AN141" s="25">
        <v>0</v>
      </c>
      <c r="AO141" s="25">
        <v>0</v>
      </c>
      <c r="AP141" s="25">
        <v>0</v>
      </c>
      <c r="AQ141" s="25">
        <v>0</v>
      </c>
      <c r="AR141" s="25">
        <v>0</v>
      </c>
      <c r="AS141" s="1">
        <v>0</v>
      </c>
      <c r="AT141" s="1">
        <v>0</v>
      </c>
      <c r="AU141" s="1">
        <v>0</v>
      </c>
      <c r="AV141" s="1">
        <v>0</v>
      </c>
      <c r="AW141" s="1">
        <v>0</v>
      </c>
      <c r="AX141" s="3">
        <f t="shared" si="12"/>
        <v>4</v>
      </c>
      <c r="AY141" s="1">
        <v>5.9</v>
      </c>
      <c r="AZ141" s="1">
        <v>2</v>
      </c>
      <c r="BA141" s="1">
        <v>6.875</v>
      </c>
      <c r="BB141" s="1">
        <v>7</v>
      </c>
      <c r="BC141" s="1">
        <v>4.9749999999999996</v>
      </c>
      <c r="BD141" s="1">
        <v>8.1</v>
      </c>
      <c r="BE141" s="1">
        <v>0</v>
      </c>
      <c r="BF141" s="1">
        <v>0</v>
      </c>
      <c r="BG141" s="1">
        <v>0</v>
      </c>
      <c r="BH141" s="1">
        <v>0</v>
      </c>
      <c r="BI141" s="1">
        <v>0</v>
      </c>
      <c r="BJ141" s="1">
        <v>0</v>
      </c>
      <c r="BK141" s="1">
        <v>0</v>
      </c>
      <c r="BL141" s="1">
        <v>0</v>
      </c>
      <c r="BM141" s="3">
        <f t="shared" si="13"/>
        <v>34.85</v>
      </c>
      <c r="BN141" s="1">
        <v>0</v>
      </c>
      <c r="BO141" s="1">
        <v>0</v>
      </c>
      <c r="BP141" s="1">
        <v>0</v>
      </c>
      <c r="BQ141" s="1">
        <v>0</v>
      </c>
      <c r="BR141" s="1">
        <v>0</v>
      </c>
      <c r="BS141" s="1">
        <v>0</v>
      </c>
      <c r="BT141" s="1">
        <v>0</v>
      </c>
      <c r="BU141" s="1">
        <v>0</v>
      </c>
      <c r="BV141" s="1">
        <v>0</v>
      </c>
      <c r="BW141" s="1">
        <v>0</v>
      </c>
      <c r="BX141" s="1">
        <v>0</v>
      </c>
      <c r="BY141" s="1">
        <v>0</v>
      </c>
      <c r="BZ141" s="1">
        <v>0</v>
      </c>
      <c r="CA141" s="1">
        <v>0</v>
      </c>
      <c r="CB141" s="6">
        <f t="shared" si="14"/>
        <v>0</v>
      </c>
      <c r="CC141"/>
    </row>
    <row r="142" spans="1:81" x14ac:dyDescent="0.25">
      <c r="A142" s="1" t="s">
        <v>352</v>
      </c>
      <c r="B142" s="25">
        <f>VLOOKUP(Table1[[#This Row],[SchoolDBN]],Sheet2!$A$1:$E$205,2,FALSE)</f>
        <v>343000860822</v>
      </c>
      <c r="C142" s="25" t="str">
        <f>VLOOKUP(Table1[[#This Row],[SchoolDBN]],Sheet2!$A$1:$E$205,5,FALSE)</f>
        <v>Q</v>
      </c>
      <c r="D142" s="1" t="s">
        <v>353</v>
      </c>
      <c r="E142" s="25" t="str">
        <f>VLOOKUP(D142,Sheet2!$A$1:$E$205,4,FALSE)</f>
        <v>DOE</v>
      </c>
      <c r="F142" s="25">
        <v>26</v>
      </c>
      <c r="G142" s="25">
        <v>25</v>
      </c>
      <c r="H142" s="25">
        <v>24.949000000000002</v>
      </c>
      <c r="I142" s="25">
        <v>23</v>
      </c>
      <c r="J142" s="25">
        <v>25</v>
      </c>
      <c r="K142" s="25">
        <v>54</v>
      </c>
      <c r="L142" s="25">
        <v>50</v>
      </c>
      <c r="M142" s="25">
        <v>55</v>
      </c>
      <c r="N142" s="25">
        <v>52</v>
      </c>
      <c r="O142" s="25">
        <v>53</v>
      </c>
      <c r="P142" s="25">
        <v>54</v>
      </c>
      <c r="Q142" s="25">
        <v>57</v>
      </c>
      <c r="R142" s="25">
        <v>50</v>
      </c>
      <c r="S142" s="25">
        <v>0</v>
      </c>
      <c r="T142" s="26">
        <f t="shared" si="10"/>
        <v>548.94900000000007</v>
      </c>
      <c r="U142" s="25">
        <v>1</v>
      </c>
      <c r="V142" s="25">
        <v>2</v>
      </c>
      <c r="W142" s="25">
        <v>0</v>
      </c>
      <c r="X142" s="25">
        <v>5.0999999999999997E-2</v>
      </c>
      <c r="Y142" s="25">
        <v>0</v>
      </c>
      <c r="Z142" s="25">
        <v>2</v>
      </c>
      <c r="AA142" s="25">
        <v>2</v>
      </c>
      <c r="AB142" s="25">
        <v>1</v>
      </c>
      <c r="AC142" s="25">
        <v>1</v>
      </c>
      <c r="AD142" s="25">
        <v>1</v>
      </c>
      <c r="AE142" s="25">
        <v>1</v>
      </c>
      <c r="AF142" s="25">
        <v>0</v>
      </c>
      <c r="AG142" s="25">
        <v>0</v>
      </c>
      <c r="AH142" s="25">
        <v>0</v>
      </c>
      <c r="AI142" s="25">
        <f t="shared" si="11"/>
        <v>11.051</v>
      </c>
      <c r="AJ142" s="25">
        <v>2</v>
      </c>
      <c r="AK142" s="25">
        <v>0</v>
      </c>
      <c r="AL142" s="25">
        <v>0</v>
      </c>
      <c r="AM142" s="25">
        <v>1</v>
      </c>
      <c r="AN142" s="25">
        <v>3</v>
      </c>
      <c r="AO142" s="25">
        <v>3</v>
      </c>
      <c r="AP142" s="25">
        <v>0</v>
      </c>
      <c r="AQ142" s="25">
        <v>0</v>
      </c>
      <c r="AR142" s="25">
        <v>0</v>
      </c>
      <c r="AS142" s="1">
        <v>0</v>
      </c>
      <c r="AT142" s="1">
        <v>2</v>
      </c>
      <c r="AU142" s="1">
        <v>0</v>
      </c>
      <c r="AV142" s="1">
        <v>0</v>
      </c>
      <c r="AW142" s="1">
        <v>0</v>
      </c>
      <c r="AX142" s="3">
        <f t="shared" si="12"/>
        <v>11</v>
      </c>
      <c r="AY142" s="1">
        <v>0</v>
      </c>
      <c r="AZ142" s="1">
        <v>0</v>
      </c>
      <c r="BA142" s="1">
        <v>0</v>
      </c>
      <c r="BB142" s="1">
        <v>0</v>
      </c>
      <c r="BC142" s="1">
        <v>0</v>
      </c>
      <c r="BD142" s="1">
        <v>0</v>
      </c>
      <c r="BE142" s="1">
        <v>7</v>
      </c>
      <c r="BF142" s="1">
        <v>9</v>
      </c>
      <c r="BG142" s="1">
        <v>7</v>
      </c>
      <c r="BH142" s="1">
        <v>11</v>
      </c>
      <c r="BI142" s="1">
        <v>0</v>
      </c>
      <c r="BJ142" s="1">
        <v>14</v>
      </c>
      <c r="BK142" s="1">
        <v>5</v>
      </c>
      <c r="BL142" s="1">
        <v>0</v>
      </c>
      <c r="BM142" s="3">
        <f t="shared" si="13"/>
        <v>53</v>
      </c>
      <c r="BN142" s="1">
        <v>0</v>
      </c>
      <c r="BO142" s="1">
        <v>0</v>
      </c>
      <c r="BP142" s="1">
        <v>0</v>
      </c>
      <c r="BQ142" s="1">
        <v>0</v>
      </c>
      <c r="BR142" s="1">
        <v>0</v>
      </c>
      <c r="BS142" s="1">
        <v>0</v>
      </c>
      <c r="BT142" s="1">
        <v>0</v>
      </c>
      <c r="BU142" s="1">
        <v>0</v>
      </c>
      <c r="BV142" s="1">
        <v>0</v>
      </c>
      <c r="BW142" s="1">
        <v>0</v>
      </c>
      <c r="BX142" s="1">
        <v>0</v>
      </c>
      <c r="BY142" s="1">
        <v>0</v>
      </c>
      <c r="BZ142" s="1">
        <v>0</v>
      </c>
      <c r="CA142" s="1">
        <v>0</v>
      </c>
      <c r="CB142" s="6">
        <f t="shared" si="14"/>
        <v>0</v>
      </c>
      <c r="CC142"/>
    </row>
    <row r="143" spans="1:81" x14ac:dyDescent="0.25">
      <c r="A143" s="1" t="s">
        <v>354</v>
      </c>
      <c r="B143" s="25">
        <f>VLOOKUP(Table1[[#This Row],[SchoolDBN]],Sheet2!$A$1:$E$205,2,FALSE)</f>
        <v>343000860836</v>
      </c>
      <c r="C143" s="25" t="str">
        <f>VLOOKUP(Table1[[#This Row],[SchoolDBN]],Sheet2!$A$1:$E$205,5,FALSE)</f>
        <v>Q</v>
      </c>
      <c r="D143" s="1" t="s">
        <v>355</v>
      </c>
      <c r="E143" s="25" t="str">
        <f>VLOOKUP(D143,Sheet2!$A$1:$E$205,4,FALSE)</f>
        <v>SUNY</v>
      </c>
      <c r="F143" s="25">
        <v>159.92699999999999</v>
      </c>
      <c r="G143" s="25">
        <v>83</v>
      </c>
      <c r="H143" s="25">
        <v>76.878</v>
      </c>
      <c r="I143" s="25">
        <v>87.902000000000001</v>
      </c>
      <c r="J143" s="25">
        <v>76</v>
      </c>
      <c r="K143" s="25">
        <v>72</v>
      </c>
      <c r="L143" s="25">
        <v>76</v>
      </c>
      <c r="M143" s="25">
        <v>81</v>
      </c>
      <c r="N143" s="25">
        <v>2</v>
      </c>
      <c r="O143" s="25">
        <v>0</v>
      </c>
      <c r="P143" s="25">
        <v>0</v>
      </c>
      <c r="Q143" s="25">
        <v>0</v>
      </c>
      <c r="R143" s="25">
        <v>0</v>
      </c>
      <c r="S143" s="25">
        <v>0</v>
      </c>
      <c r="T143" s="26">
        <f t="shared" si="10"/>
        <v>714.70699999999999</v>
      </c>
      <c r="U143" s="25">
        <v>3.8530000000000002</v>
      </c>
      <c r="V143" s="25">
        <v>1</v>
      </c>
      <c r="W143" s="25">
        <v>3</v>
      </c>
      <c r="X143" s="25">
        <v>0</v>
      </c>
      <c r="Y143" s="25">
        <v>1</v>
      </c>
      <c r="Z143" s="25">
        <v>2</v>
      </c>
      <c r="AA143" s="25">
        <v>2</v>
      </c>
      <c r="AB143" s="25">
        <v>3</v>
      </c>
      <c r="AC143" s="25">
        <v>0</v>
      </c>
      <c r="AD143" s="25">
        <v>0</v>
      </c>
      <c r="AE143" s="25">
        <v>0</v>
      </c>
      <c r="AF143" s="25">
        <v>0</v>
      </c>
      <c r="AG143" s="25">
        <v>0</v>
      </c>
      <c r="AH143" s="25">
        <v>0</v>
      </c>
      <c r="AI143" s="25">
        <f t="shared" si="11"/>
        <v>15.853</v>
      </c>
      <c r="AJ143" s="25">
        <v>7</v>
      </c>
      <c r="AK143" s="25">
        <v>1</v>
      </c>
      <c r="AL143" s="25">
        <v>3</v>
      </c>
      <c r="AM143" s="25">
        <v>4.78</v>
      </c>
      <c r="AN143" s="25">
        <v>3</v>
      </c>
      <c r="AO143" s="25">
        <v>4.8780000000000001</v>
      </c>
      <c r="AP143" s="25">
        <v>5</v>
      </c>
      <c r="AQ143" s="25">
        <v>5</v>
      </c>
      <c r="AR143" s="25">
        <v>0</v>
      </c>
      <c r="AS143" s="1">
        <v>0</v>
      </c>
      <c r="AT143" s="1">
        <v>0</v>
      </c>
      <c r="AU143" s="1">
        <v>0</v>
      </c>
      <c r="AV143" s="1">
        <v>0</v>
      </c>
      <c r="AW143" s="1">
        <v>0</v>
      </c>
      <c r="AX143" s="3">
        <f t="shared" si="12"/>
        <v>33.658000000000001</v>
      </c>
      <c r="AY143" s="1">
        <v>0</v>
      </c>
      <c r="AZ143" s="1">
        <v>0</v>
      </c>
      <c r="BA143" s="1">
        <v>0</v>
      </c>
      <c r="BB143" s="1">
        <v>0</v>
      </c>
      <c r="BC143" s="1">
        <v>0</v>
      </c>
      <c r="BD143" s="1">
        <v>0</v>
      </c>
      <c r="BE143" s="1">
        <v>0</v>
      </c>
      <c r="BF143" s="1">
        <v>0</v>
      </c>
      <c r="BG143" s="1">
        <v>0</v>
      </c>
      <c r="BH143" s="1">
        <v>0</v>
      </c>
      <c r="BI143" s="1">
        <v>0</v>
      </c>
      <c r="BJ143" s="1">
        <v>0</v>
      </c>
      <c r="BK143" s="1">
        <v>0</v>
      </c>
      <c r="BL143" s="1">
        <v>0</v>
      </c>
      <c r="BM143" s="3">
        <f t="shared" si="13"/>
        <v>0</v>
      </c>
      <c r="BN143" s="1">
        <v>0</v>
      </c>
      <c r="BO143" s="1">
        <v>0</v>
      </c>
      <c r="BP143" s="1">
        <v>0</v>
      </c>
      <c r="BQ143" s="1">
        <v>0</v>
      </c>
      <c r="BR143" s="1">
        <v>0</v>
      </c>
      <c r="BS143" s="1">
        <v>0</v>
      </c>
      <c r="BT143" s="1">
        <v>0</v>
      </c>
      <c r="BU143" s="1">
        <v>0</v>
      </c>
      <c r="BV143" s="1">
        <v>0</v>
      </c>
      <c r="BW143" s="1">
        <v>0</v>
      </c>
      <c r="BX143" s="1">
        <v>0</v>
      </c>
      <c r="BY143" s="1">
        <v>0</v>
      </c>
      <c r="BZ143" s="1">
        <v>0</v>
      </c>
      <c r="CA143" s="1">
        <v>0</v>
      </c>
      <c r="CB143" s="6">
        <f t="shared" si="14"/>
        <v>0</v>
      </c>
      <c r="CC143"/>
    </row>
    <row r="144" spans="1:81" x14ac:dyDescent="0.25">
      <c r="A144" s="1" t="s">
        <v>356</v>
      </c>
      <c r="B144" s="25">
        <f>VLOOKUP(Table1[[#This Row],[SchoolDBN]],Sheet2!$A$1:$E$205,2,FALSE)</f>
        <v>353100861083</v>
      </c>
      <c r="C144" s="25" t="str">
        <f>VLOOKUP(Table1[[#This Row],[SchoolDBN]],Sheet2!$A$1:$E$205,5,FALSE)</f>
        <v>R</v>
      </c>
      <c r="D144" s="1" t="s">
        <v>357</v>
      </c>
      <c r="E144" s="25" t="str">
        <f>VLOOKUP(D144,Sheet2!$A$1:$E$205,4,FALSE)</f>
        <v>SED</v>
      </c>
      <c r="F144" s="25">
        <v>0</v>
      </c>
      <c r="G144" s="25">
        <v>0</v>
      </c>
      <c r="H144" s="25">
        <v>0</v>
      </c>
      <c r="I144" s="25">
        <v>0</v>
      </c>
      <c r="J144" s="25">
        <v>0</v>
      </c>
      <c r="K144" s="25">
        <v>0</v>
      </c>
      <c r="L144" s="25">
        <v>0</v>
      </c>
      <c r="M144" s="25">
        <v>0</v>
      </c>
      <c r="N144" s="25">
        <v>0</v>
      </c>
      <c r="O144" s="25">
        <v>0</v>
      </c>
      <c r="P144" s="25">
        <v>27.975000000000001</v>
      </c>
      <c r="Q144" s="25">
        <v>14</v>
      </c>
      <c r="R144" s="25">
        <v>5.9249999999999998</v>
      </c>
      <c r="S144" s="25">
        <v>0</v>
      </c>
      <c r="T144" s="26">
        <f t="shared" si="10"/>
        <v>47.9</v>
      </c>
      <c r="U144" s="25">
        <v>0</v>
      </c>
      <c r="V144" s="25">
        <v>0</v>
      </c>
      <c r="W144" s="25">
        <v>0</v>
      </c>
      <c r="X144" s="25">
        <v>0</v>
      </c>
      <c r="Y144" s="25">
        <v>0</v>
      </c>
      <c r="Z144" s="25">
        <v>0</v>
      </c>
      <c r="AA144" s="25">
        <v>0</v>
      </c>
      <c r="AB144" s="25">
        <v>0</v>
      </c>
      <c r="AC144" s="25">
        <v>0</v>
      </c>
      <c r="AD144" s="25">
        <v>0</v>
      </c>
      <c r="AE144" s="25">
        <v>0</v>
      </c>
      <c r="AF144" s="25">
        <v>0</v>
      </c>
      <c r="AG144" s="25">
        <v>0</v>
      </c>
      <c r="AH144" s="25">
        <v>0</v>
      </c>
      <c r="AI144" s="25">
        <f t="shared" si="11"/>
        <v>0</v>
      </c>
      <c r="AJ144" s="25">
        <v>0</v>
      </c>
      <c r="AK144" s="25">
        <v>0</v>
      </c>
      <c r="AL144" s="25">
        <v>0</v>
      </c>
      <c r="AM144" s="25">
        <v>0</v>
      </c>
      <c r="AN144" s="25">
        <v>0</v>
      </c>
      <c r="AO144" s="25">
        <v>0</v>
      </c>
      <c r="AP144" s="25">
        <v>0</v>
      </c>
      <c r="AQ144" s="25">
        <v>0</v>
      </c>
      <c r="AR144" s="25">
        <v>0</v>
      </c>
      <c r="AS144" s="1">
        <v>0</v>
      </c>
      <c r="AT144" s="1">
        <v>0</v>
      </c>
      <c r="AU144" s="1">
        <v>0</v>
      </c>
      <c r="AV144" s="1">
        <v>1</v>
      </c>
      <c r="AW144" s="1">
        <v>0</v>
      </c>
      <c r="AX144" s="3">
        <f t="shared" si="12"/>
        <v>1</v>
      </c>
      <c r="AY144" s="1">
        <v>0</v>
      </c>
      <c r="AZ144" s="1">
        <v>0</v>
      </c>
      <c r="BA144" s="1">
        <v>0</v>
      </c>
      <c r="BB144" s="1">
        <v>0</v>
      </c>
      <c r="BC144" s="1">
        <v>0</v>
      </c>
      <c r="BD144" s="1">
        <v>0</v>
      </c>
      <c r="BE144" s="1">
        <v>0</v>
      </c>
      <c r="BF144" s="1">
        <v>0</v>
      </c>
      <c r="BG144" s="1">
        <v>0</v>
      </c>
      <c r="BH144" s="1">
        <v>0</v>
      </c>
      <c r="BI144" s="1">
        <v>14</v>
      </c>
      <c r="BJ144" s="1">
        <v>5</v>
      </c>
      <c r="BK144" s="1">
        <v>1.95</v>
      </c>
      <c r="BL144" s="1">
        <v>0</v>
      </c>
      <c r="BM144" s="3">
        <f t="shared" si="13"/>
        <v>20.95</v>
      </c>
      <c r="BN144" s="1">
        <v>0</v>
      </c>
      <c r="BO144" s="1">
        <v>0</v>
      </c>
      <c r="BP144" s="1">
        <v>0</v>
      </c>
      <c r="BQ144" s="1">
        <v>0</v>
      </c>
      <c r="BR144" s="1">
        <v>0</v>
      </c>
      <c r="BS144" s="1">
        <v>0</v>
      </c>
      <c r="BT144" s="1">
        <v>0</v>
      </c>
      <c r="BU144" s="1">
        <v>0</v>
      </c>
      <c r="BV144" s="1">
        <v>0</v>
      </c>
      <c r="BW144" s="1">
        <v>0</v>
      </c>
      <c r="BX144" s="1">
        <v>0</v>
      </c>
      <c r="BY144" s="1">
        <v>0</v>
      </c>
      <c r="BZ144" s="1">
        <v>0</v>
      </c>
      <c r="CA144" s="1">
        <v>0</v>
      </c>
      <c r="CB144" s="6">
        <f t="shared" si="14"/>
        <v>0</v>
      </c>
      <c r="CC144"/>
    </row>
    <row r="145" spans="1:81" x14ac:dyDescent="0.25">
      <c r="A145" s="1" t="s">
        <v>358</v>
      </c>
      <c r="B145" s="25">
        <f>VLOOKUP(Table1[[#This Row],[SchoolDBN]],Sheet2!$A$1:$E$205,2,FALSE)</f>
        <v>353100860959</v>
      </c>
      <c r="C145" s="25" t="str">
        <f>VLOOKUP(Table1[[#This Row],[SchoolDBN]],Sheet2!$A$1:$E$205,5,FALSE)</f>
        <v>R</v>
      </c>
      <c r="D145" s="1" t="s">
        <v>359</v>
      </c>
      <c r="E145" s="25" t="str">
        <f>VLOOKUP(D145,Sheet2!$A$1:$E$205,4,FALSE)</f>
        <v>DOE</v>
      </c>
      <c r="F145" s="25">
        <v>0</v>
      </c>
      <c r="G145" s="25">
        <v>0</v>
      </c>
      <c r="H145" s="25">
        <v>0</v>
      </c>
      <c r="I145" s="25">
        <v>0</v>
      </c>
      <c r="J145" s="25">
        <v>0</v>
      </c>
      <c r="K145" s="25">
        <v>0</v>
      </c>
      <c r="L145" s="25">
        <v>130.85</v>
      </c>
      <c r="M145" s="25">
        <v>120.175</v>
      </c>
      <c r="N145" s="25">
        <v>119.2</v>
      </c>
      <c r="O145" s="25">
        <v>53.15</v>
      </c>
      <c r="P145" s="25">
        <v>30.024999999999999</v>
      </c>
      <c r="Q145" s="25">
        <v>29.024999999999999</v>
      </c>
      <c r="R145" s="25">
        <v>12</v>
      </c>
      <c r="S145" s="25">
        <v>0</v>
      </c>
      <c r="T145" s="26">
        <f t="shared" si="10"/>
        <v>494.4249999999999</v>
      </c>
      <c r="U145" s="25">
        <v>0</v>
      </c>
      <c r="V145" s="25">
        <v>0</v>
      </c>
      <c r="W145" s="25">
        <v>0</v>
      </c>
      <c r="X145" s="25">
        <v>0</v>
      </c>
      <c r="Y145" s="25">
        <v>0</v>
      </c>
      <c r="Z145" s="25">
        <v>0</v>
      </c>
      <c r="AA145" s="25">
        <v>6</v>
      </c>
      <c r="AB145" s="25">
        <v>4</v>
      </c>
      <c r="AC145" s="25">
        <v>0</v>
      </c>
      <c r="AD145" s="25">
        <v>0</v>
      </c>
      <c r="AE145" s="25">
        <v>0</v>
      </c>
      <c r="AF145" s="25">
        <v>0</v>
      </c>
      <c r="AG145" s="25">
        <v>0</v>
      </c>
      <c r="AH145" s="25">
        <v>0</v>
      </c>
      <c r="AI145" s="25">
        <f t="shared" si="11"/>
        <v>10</v>
      </c>
      <c r="AJ145" s="25">
        <v>0</v>
      </c>
      <c r="AK145" s="25">
        <v>0</v>
      </c>
      <c r="AL145" s="25">
        <v>0</v>
      </c>
      <c r="AM145" s="25">
        <v>0</v>
      </c>
      <c r="AN145" s="25">
        <v>0</v>
      </c>
      <c r="AO145" s="25">
        <v>0</v>
      </c>
      <c r="AP145" s="25">
        <v>1</v>
      </c>
      <c r="AQ145" s="25">
        <v>0</v>
      </c>
      <c r="AR145" s="25">
        <v>0</v>
      </c>
      <c r="AS145" s="1">
        <v>0</v>
      </c>
      <c r="AT145" s="1">
        <v>0</v>
      </c>
      <c r="AU145" s="1">
        <v>0</v>
      </c>
      <c r="AV145" s="1">
        <v>0</v>
      </c>
      <c r="AW145" s="1">
        <v>0</v>
      </c>
      <c r="AX145" s="3">
        <f t="shared" si="12"/>
        <v>1</v>
      </c>
      <c r="AY145" s="1">
        <v>0</v>
      </c>
      <c r="AZ145" s="1">
        <v>0</v>
      </c>
      <c r="BA145" s="1">
        <v>0</v>
      </c>
      <c r="BB145" s="1">
        <v>0</v>
      </c>
      <c r="BC145" s="1">
        <v>0</v>
      </c>
      <c r="BD145" s="1">
        <v>0</v>
      </c>
      <c r="BE145" s="1">
        <v>42.9</v>
      </c>
      <c r="BF145" s="1">
        <v>41.924999999999997</v>
      </c>
      <c r="BG145" s="1">
        <v>42.024999999999999</v>
      </c>
      <c r="BH145" s="1">
        <v>13</v>
      </c>
      <c r="BI145" s="1">
        <v>10</v>
      </c>
      <c r="BJ145" s="1">
        <v>13</v>
      </c>
      <c r="BK145" s="1">
        <v>6</v>
      </c>
      <c r="BL145" s="1">
        <v>0</v>
      </c>
      <c r="BM145" s="3">
        <f t="shared" si="13"/>
        <v>168.85</v>
      </c>
      <c r="BN145" s="1">
        <v>0</v>
      </c>
      <c r="BO145" s="1">
        <v>0</v>
      </c>
      <c r="BP145" s="1">
        <v>0</v>
      </c>
      <c r="BQ145" s="1">
        <v>0</v>
      </c>
      <c r="BR145" s="1">
        <v>0</v>
      </c>
      <c r="BS145" s="1">
        <v>0</v>
      </c>
      <c r="BT145" s="1">
        <v>0</v>
      </c>
      <c r="BU145" s="1">
        <v>0</v>
      </c>
      <c r="BV145" s="1">
        <v>0</v>
      </c>
      <c r="BW145" s="1">
        <v>0</v>
      </c>
      <c r="BX145" s="1">
        <v>0</v>
      </c>
      <c r="BY145" s="1">
        <v>0</v>
      </c>
      <c r="BZ145" s="1">
        <v>0</v>
      </c>
      <c r="CA145" s="1">
        <v>0</v>
      </c>
      <c r="CB145" s="6">
        <f t="shared" si="14"/>
        <v>0</v>
      </c>
      <c r="CC145"/>
    </row>
    <row r="146" spans="1:81" x14ac:dyDescent="0.25">
      <c r="A146" s="1" t="s">
        <v>360</v>
      </c>
      <c r="B146" s="25">
        <f>VLOOKUP(Table1[[#This Row],[SchoolDBN]],Sheet2!$A$1:$E$205,2,FALSE)</f>
        <v>353100860964</v>
      </c>
      <c r="C146" s="25" t="str">
        <f>VLOOKUP(Table1[[#This Row],[SchoolDBN]],Sheet2!$A$1:$E$205,5,FALSE)</f>
        <v>R</v>
      </c>
      <c r="D146" s="1" t="s">
        <v>361</v>
      </c>
      <c r="E146" s="25" t="str">
        <f>VLOOKUP(D146,Sheet2!$A$1:$E$205,4,FALSE)</f>
        <v>DOE</v>
      </c>
      <c r="F146" s="25">
        <v>73.95</v>
      </c>
      <c r="G146" s="25">
        <v>54.75</v>
      </c>
      <c r="H146" s="25">
        <v>56.1</v>
      </c>
      <c r="I146" s="25">
        <v>43.2</v>
      </c>
      <c r="J146" s="25">
        <v>38.25</v>
      </c>
      <c r="K146" s="25">
        <v>58.325000000000003</v>
      </c>
      <c r="L146" s="25">
        <v>0</v>
      </c>
      <c r="M146" s="25">
        <v>0</v>
      </c>
      <c r="N146" s="25">
        <v>0</v>
      </c>
      <c r="O146" s="25">
        <v>0</v>
      </c>
      <c r="P146" s="25">
        <v>0</v>
      </c>
      <c r="Q146" s="25">
        <v>0</v>
      </c>
      <c r="R146" s="25">
        <v>0</v>
      </c>
      <c r="S146" s="25">
        <v>0</v>
      </c>
      <c r="T146" s="26">
        <f t="shared" si="10"/>
        <v>324.57499999999999</v>
      </c>
      <c r="U146" s="25">
        <v>3</v>
      </c>
      <c r="V146" s="25">
        <v>0.9</v>
      </c>
      <c r="W146" s="25">
        <v>2</v>
      </c>
      <c r="X146" s="25">
        <v>0</v>
      </c>
      <c r="Y146" s="25">
        <v>2</v>
      </c>
      <c r="Z146" s="25">
        <v>2</v>
      </c>
      <c r="AA146" s="25">
        <v>0</v>
      </c>
      <c r="AB146" s="25">
        <v>0</v>
      </c>
      <c r="AC146" s="25">
        <v>0</v>
      </c>
      <c r="AD146" s="25">
        <v>0</v>
      </c>
      <c r="AE146" s="25">
        <v>0</v>
      </c>
      <c r="AF146" s="25">
        <v>0</v>
      </c>
      <c r="AG146" s="25">
        <v>0</v>
      </c>
      <c r="AH146" s="25">
        <v>0</v>
      </c>
      <c r="AI146" s="25">
        <f t="shared" si="11"/>
        <v>9.9</v>
      </c>
      <c r="AJ146" s="25">
        <v>0</v>
      </c>
      <c r="AK146" s="25">
        <v>0</v>
      </c>
      <c r="AL146" s="25">
        <v>0</v>
      </c>
      <c r="AM146" s="25">
        <v>0</v>
      </c>
      <c r="AN146" s="25">
        <v>0</v>
      </c>
      <c r="AO146" s="25">
        <v>0</v>
      </c>
      <c r="AP146" s="25">
        <v>0</v>
      </c>
      <c r="AQ146" s="25">
        <v>0</v>
      </c>
      <c r="AR146" s="25">
        <v>0</v>
      </c>
      <c r="AS146" s="1">
        <v>0</v>
      </c>
      <c r="AT146" s="1">
        <v>0</v>
      </c>
      <c r="AU146" s="1">
        <v>0</v>
      </c>
      <c r="AV146" s="1">
        <v>0</v>
      </c>
      <c r="AW146" s="1">
        <v>0</v>
      </c>
      <c r="AX146" s="3">
        <f t="shared" si="12"/>
        <v>0</v>
      </c>
      <c r="AY146" s="1">
        <v>5</v>
      </c>
      <c r="AZ146" s="1">
        <v>6.9249999999999998</v>
      </c>
      <c r="BA146" s="1">
        <v>7</v>
      </c>
      <c r="BB146" s="1">
        <v>3</v>
      </c>
      <c r="BC146" s="1">
        <v>5</v>
      </c>
      <c r="BD146" s="1">
        <v>12</v>
      </c>
      <c r="BE146" s="1">
        <v>0</v>
      </c>
      <c r="BF146" s="1">
        <v>0</v>
      </c>
      <c r="BG146" s="1">
        <v>0</v>
      </c>
      <c r="BH146" s="1">
        <v>0</v>
      </c>
      <c r="BI146" s="1">
        <v>0</v>
      </c>
      <c r="BJ146" s="1">
        <v>0</v>
      </c>
      <c r="BK146" s="1">
        <v>0</v>
      </c>
      <c r="BL146" s="1">
        <v>0</v>
      </c>
      <c r="BM146" s="3">
        <f t="shared" si="13"/>
        <v>38.924999999999997</v>
      </c>
      <c r="BN146" s="1">
        <v>0</v>
      </c>
      <c r="BO146" s="1">
        <v>0</v>
      </c>
      <c r="BP146" s="1">
        <v>0</v>
      </c>
      <c r="BQ146" s="1">
        <v>0</v>
      </c>
      <c r="BR146" s="1">
        <v>0</v>
      </c>
      <c r="BS146" s="1">
        <v>0</v>
      </c>
      <c r="BT146" s="1">
        <v>0</v>
      </c>
      <c r="BU146" s="1">
        <v>0</v>
      </c>
      <c r="BV146" s="1">
        <v>0</v>
      </c>
      <c r="BW146" s="1">
        <v>0</v>
      </c>
      <c r="BX146" s="1">
        <v>0</v>
      </c>
      <c r="BY146" s="1">
        <v>0</v>
      </c>
      <c r="BZ146" s="1">
        <v>0</v>
      </c>
      <c r="CA146" s="1">
        <v>0</v>
      </c>
      <c r="CB146" s="6">
        <f t="shared" si="14"/>
        <v>0</v>
      </c>
      <c r="CC146"/>
    </row>
    <row r="147" spans="1:81" x14ac:dyDescent="0.25">
      <c r="A147" s="1" t="s">
        <v>362</v>
      </c>
      <c r="B147" s="25">
        <f>VLOOKUP(Table1[[#This Row],[SchoolDBN]],Sheet2!$A$1:$E$205,2,FALSE)</f>
        <v>353100860984</v>
      </c>
      <c r="C147" s="25" t="str">
        <f>VLOOKUP(Table1[[#This Row],[SchoolDBN]],Sheet2!$A$1:$E$205,5,FALSE)</f>
        <v>R</v>
      </c>
      <c r="D147" s="1" t="s">
        <v>363</v>
      </c>
      <c r="E147" s="25" t="str">
        <f>VLOOKUP(D147,Sheet2!$A$1:$E$205,4,FALSE)</f>
        <v>SUNY</v>
      </c>
      <c r="F147" s="25">
        <v>0</v>
      </c>
      <c r="G147" s="25">
        <v>0</v>
      </c>
      <c r="H147" s="25">
        <v>0</v>
      </c>
      <c r="I147" s="25">
        <v>0</v>
      </c>
      <c r="J147" s="25">
        <v>0</v>
      </c>
      <c r="K147" s="25">
        <v>0</v>
      </c>
      <c r="L147" s="25">
        <v>127.35</v>
      </c>
      <c r="M147" s="25">
        <v>127</v>
      </c>
      <c r="N147" s="25">
        <v>120.02500000000001</v>
      </c>
      <c r="O147" s="25">
        <v>0</v>
      </c>
      <c r="P147" s="25">
        <v>0</v>
      </c>
      <c r="Q147" s="25">
        <v>0</v>
      </c>
      <c r="R147" s="25">
        <v>0</v>
      </c>
      <c r="S147" s="25">
        <v>0</v>
      </c>
      <c r="T147" s="26">
        <f t="shared" si="10"/>
        <v>374.375</v>
      </c>
      <c r="U147" s="25">
        <v>0</v>
      </c>
      <c r="V147" s="25">
        <v>0</v>
      </c>
      <c r="W147" s="25">
        <v>0</v>
      </c>
      <c r="X147" s="25">
        <v>0</v>
      </c>
      <c r="Y147" s="25">
        <v>0</v>
      </c>
      <c r="Z147" s="25">
        <v>0</v>
      </c>
      <c r="AA147" s="25">
        <v>4</v>
      </c>
      <c r="AB147" s="25">
        <v>2</v>
      </c>
      <c r="AC147" s="25">
        <v>0</v>
      </c>
      <c r="AD147" s="25">
        <v>0</v>
      </c>
      <c r="AE147" s="25">
        <v>0</v>
      </c>
      <c r="AF147" s="25">
        <v>0</v>
      </c>
      <c r="AG147" s="25">
        <v>0</v>
      </c>
      <c r="AH147" s="25">
        <v>0</v>
      </c>
      <c r="AI147" s="25">
        <f t="shared" si="11"/>
        <v>6</v>
      </c>
      <c r="AJ147" s="25">
        <v>0</v>
      </c>
      <c r="AK147" s="25">
        <v>0</v>
      </c>
      <c r="AL147" s="25">
        <v>0</v>
      </c>
      <c r="AM147" s="25">
        <v>0</v>
      </c>
      <c r="AN147" s="25">
        <v>0</v>
      </c>
      <c r="AO147" s="25">
        <v>0</v>
      </c>
      <c r="AP147" s="25">
        <v>13</v>
      </c>
      <c r="AQ147" s="25">
        <v>1</v>
      </c>
      <c r="AR147" s="25">
        <v>0</v>
      </c>
      <c r="AS147" s="1">
        <v>0</v>
      </c>
      <c r="AT147" s="1">
        <v>0</v>
      </c>
      <c r="AU147" s="1">
        <v>0</v>
      </c>
      <c r="AV147" s="1">
        <v>0</v>
      </c>
      <c r="AW147" s="1">
        <v>0</v>
      </c>
      <c r="AX147" s="3">
        <f t="shared" si="12"/>
        <v>14</v>
      </c>
      <c r="AY147" s="1">
        <v>0</v>
      </c>
      <c r="AZ147" s="1">
        <v>0</v>
      </c>
      <c r="BA147" s="1">
        <v>0</v>
      </c>
      <c r="BB147" s="1">
        <v>0</v>
      </c>
      <c r="BC147" s="1">
        <v>0</v>
      </c>
      <c r="BD147" s="1">
        <v>0</v>
      </c>
      <c r="BE147" s="1">
        <v>17</v>
      </c>
      <c r="BF147" s="1">
        <v>25</v>
      </c>
      <c r="BG147" s="1">
        <v>19</v>
      </c>
      <c r="BH147" s="1">
        <v>0</v>
      </c>
      <c r="BI147" s="1">
        <v>0</v>
      </c>
      <c r="BJ147" s="1">
        <v>0</v>
      </c>
      <c r="BK147" s="1">
        <v>0</v>
      </c>
      <c r="BL147" s="1">
        <v>0</v>
      </c>
      <c r="BM147" s="3">
        <f t="shared" si="13"/>
        <v>61</v>
      </c>
      <c r="BN147" s="1">
        <v>0</v>
      </c>
      <c r="BO147" s="1">
        <v>0</v>
      </c>
      <c r="BP147" s="1">
        <v>0</v>
      </c>
      <c r="BQ147" s="1">
        <v>0</v>
      </c>
      <c r="BR147" s="1">
        <v>0</v>
      </c>
      <c r="BS147" s="1">
        <v>0</v>
      </c>
      <c r="BT147" s="1">
        <v>0</v>
      </c>
      <c r="BU147" s="1">
        <v>0</v>
      </c>
      <c r="BV147" s="1">
        <v>0</v>
      </c>
      <c r="BW147" s="1">
        <v>0</v>
      </c>
      <c r="BX147" s="1">
        <v>0</v>
      </c>
      <c r="BY147" s="1">
        <v>0</v>
      </c>
      <c r="BZ147" s="1">
        <v>0</v>
      </c>
      <c r="CA147" s="1">
        <v>0</v>
      </c>
      <c r="CB147" s="6">
        <f t="shared" si="14"/>
        <v>0</v>
      </c>
      <c r="CC147"/>
    </row>
    <row r="148" spans="1:81" x14ac:dyDescent="0.25">
      <c r="A148" s="1" t="s">
        <v>364</v>
      </c>
      <c r="B148" s="25">
        <f>VLOOKUP(Table1[[#This Row],[SchoolDBN]],Sheet2!$A$1:$E$205,2,FALSE)</f>
        <v>321200861026</v>
      </c>
      <c r="C148" s="25" t="str">
        <f>VLOOKUP(Table1[[#This Row],[SchoolDBN]],Sheet2!$A$1:$E$205,5,FALSE)</f>
        <v>X</v>
      </c>
      <c r="D148" s="1" t="s">
        <v>365</v>
      </c>
      <c r="E148" s="25" t="str">
        <f>VLOOKUP(D148,Sheet2!$A$1:$E$205,4,FALSE)</f>
        <v>SUNY</v>
      </c>
      <c r="F148" s="25">
        <v>30</v>
      </c>
      <c r="G148" s="25">
        <v>68</v>
      </c>
      <c r="H148" s="25">
        <v>67</v>
      </c>
      <c r="I148" s="25">
        <v>70</v>
      </c>
      <c r="J148" s="25">
        <v>67</v>
      </c>
      <c r="K148" s="25">
        <v>0</v>
      </c>
      <c r="L148" s="25">
        <v>0</v>
      </c>
      <c r="M148" s="25">
        <v>0</v>
      </c>
      <c r="N148" s="25">
        <v>0</v>
      </c>
      <c r="O148" s="25">
        <v>0</v>
      </c>
      <c r="P148" s="25">
        <v>0</v>
      </c>
      <c r="Q148" s="25">
        <v>0</v>
      </c>
      <c r="R148" s="25">
        <v>0</v>
      </c>
      <c r="S148" s="25">
        <v>0</v>
      </c>
      <c r="T148" s="26">
        <f t="shared" si="10"/>
        <v>302</v>
      </c>
      <c r="U148" s="25">
        <v>0</v>
      </c>
      <c r="V148" s="25">
        <v>2.9750000000000001</v>
      </c>
      <c r="W148" s="25">
        <v>4.0999999999999996</v>
      </c>
      <c r="X148" s="25">
        <v>1.9</v>
      </c>
      <c r="Y148" s="25">
        <v>2.4249999999999998</v>
      </c>
      <c r="Z148" s="25">
        <v>0</v>
      </c>
      <c r="AA148" s="25">
        <v>0</v>
      </c>
      <c r="AB148" s="25">
        <v>0</v>
      </c>
      <c r="AC148" s="25">
        <v>0</v>
      </c>
      <c r="AD148" s="25">
        <v>0</v>
      </c>
      <c r="AE148" s="25">
        <v>0</v>
      </c>
      <c r="AF148" s="25">
        <v>0</v>
      </c>
      <c r="AG148" s="25">
        <v>0</v>
      </c>
      <c r="AH148" s="25">
        <v>0</v>
      </c>
      <c r="AI148" s="25">
        <f t="shared" si="11"/>
        <v>11.399999999999999</v>
      </c>
      <c r="AJ148" s="25">
        <v>0</v>
      </c>
      <c r="AK148" s="25">
        <v>0.9</v>
      </c>
      <c r="AL148" s="25">
        <v>0.7</v>
      </c>
      <c r="AM148" s="25">
        <v>2.7</v>
      </c>
      <c r="AN148" s="25">
        <v>0</v>
      </c>
      <c r="AO148" s="25">
        <v>0</v>
      </c>
      <c r="AP148" s="25">
        <v>0</v>
      </c>
      <c r="AQ148" s="25">
        <v>0</v>
      </c>
      <c r="AR148" s="25">
        <v>0</v>
      </c>
      <c r="AS148" s="1">
        <v>0</v>
      </c>
      <c r="AT148" s="1">
        <v>0</v>
      </c>
      <c r="AU148" s="1">
        <v>0</v>
      </c>
      <c r="AV148" s="1">
        <v>0</v>
      </c>
      <c r="AW148" s="1">
        <v>0</v>
      </c>
      <c r="AX148" s="3">
        <f t="shared" si="12"/>
        <v>4.3000000000000007</v>
      </c>
      <c r="AY148" s="1">
        <v>2.5</v>
      </c>
      <c r="AZ148" s="1">
        <v>3.55</v>
      </c>
      <c r="BA148" s="1">
        <v>2.7</v>
      </c>
      <c r="BB148" s="1">
        <v>8.2249999999999996</v>
      </c>
      <c r="BC148" s="1">
        <v>6.95</v>
      </c>
      <c r="BD148" s="1">
        <v>0</v>
      </c>
      <c r="BE148" s="1">
        <v>0</v>
      </c>
      <c r="BF148" s="1">
        <v>0</v>
      </c>
      <c r="BG148" s="1">
        <v>0</v>
      </c>
      <c r="BH148" s="1">
        <v>0</v>
      </c>
      <c r="BI148" s="1">
        <v>0</v>
      </c>
      <c r="BJ148" s="1">
        <v>0</v>
      </c>
      <c r="BK148" s="1">
        <v>0</v>
      </c>
      <c r="BL148" s="1">
        <v>0</v>
      </c>
      <c r="BM148" s="3">
        <f t="shared" si="13"/>
        <v>23.925000000000001</v>
      </c>
      <c r="BN148" s="1">
        <v>0</v>
      </c>
      <c r="BO148" s="1">
        <v>0</v>
      </c>
      <c r="BP148" s="1">
        <v>0</v>
      </c>
      <c r="BQ148" s="1">
        <v>0</v>
      </c>
      <c r="BR148" s="1">
        <v>0</v>
      </c>
      <c r="BS148" s="1">
        <v>0</v>
      </c>
      <c r="BT148" s="1">
        <v>0</v>
      </c>
      <c r="BU148" s="1">
        <v>0</v>
      </c>
      <c r="BV148" s="1">
        <v>0</v>
      </c>
      <c r="BW148" s="1">
        <v>0</v>
      </c>
      <c r="BX148" s="1">
        <v>0</v>
      </c>
      <c r="BY148" s="1">
        <v>0</v>
      </c>
      <c r="BZ148" s="1">
        <v>0</v>
      </c>
      <c r="CA148" s="1">
        <v>0</v>
      </c>
      <c r="CB148" s="6">
        <f t="shared" si="14"/>
        <v>0</v>
      </c>
      <c r="CC148"/>
    </row>
    <row r="149" spans="1:81" x14ac:dyDescent="0.25">
      <c r="A149" s="1" t="s">
        <v>366</v>
      </c>
      <c r="B149" s="25">
        <f>VLOOKUP(Table1[[#This Row],[SchoolDBN]],Sheet2!$A$1:$E$205,2,FALSE)</f>
        <v>320900861029</v>
      </c>
      <c r="C149" s="25" t="str">
        <f>VLOOKUP(Table1[[#This Row],[SchoolDBN]],Sheet2!$A$1:$E$205,5,FALSE)</f>
        <v>X</v>
      </c>
      <c r="D149" s="1" t="s">
        <v>367</v>
      </c>
      <c r="E149" s="25" t="str">
        <f>VLOOKUP(D149,Sheet2!$A$1:$E$205,4,FALSE)</f>
        <v>SUNY</v>
      </c>
      <c r="F149" s="25">
        <v>35.975000000000001</v>
      </c>
      <c r="G149" s="25">
        <v>41</v>
      </c>
      <c r="H149" s="25">
        <v>37.049999999999997</v>
      </c>
      <c r="I149" s="25">
        <v>33.975000000000001</v>
      </c>
      <c r="J149" s="25">
        <v>33.975000000000001</v>
      </c>
      <c r="K149" s="25">
        <v>32</v>
      </c>
      <c r="L149" s="25">
        <v>0</v>
      </c>
      <c r="M149" s="25">
        <v>0</v>
      </c>
      <c r="N149" s="25">
        <v>0</v>
      </c>
      <c r="O149" s="25">
        <v>0</v>
      </c>
      <c r="P149" s="25">
        <v>0</v>
      </c>
      <c r="Q149" s="25">
        <v>0</v>
      </c>
      <c r="R149" s="25">
        <v>0</v>
      </c>
      <c r="S149" s="25">
        <v>0</v>
      </c>
      <c r="T149" s="26">
        <f t="shared" si="10"/>
        <v>213.97499999999999</v>
      </c>
      <c r="U149" s="25">
        <v>4.5</v>
      </c>
      <c r="V149" s="25">
        <v>3.6</v>
      </c>
      <c r="W149" s="25">
        <v>1.8</v>
      </c>
      <c r="X149" s="25">
        <v>0.9</v>
      </c>
      <c r="Y149" s="25">
        <v>0.9</v>
      </c>
      <c r="Z149" s="25">
        <v>3.6</v>
      </c>
      <c r="AA149" s="25">
        <v>0</v>
      </c>
      <c r="AB149" s="25">
        <v>0</v>
      </c>
      <c r="AC149" s="25">
        <v>0</v>
      </c>
      <c r="AD149" s="25">
        <v>0</v>
      </c>
      <c r="AE149" s="25">
        <v>0</v>
      </c>
      <c r="AF149" s="25">
        <v>0</v>
      </c>
      <c r="AG149" s="25">
        <v>0</v>
      </c>
      <c r="AH149" s="25">
        <v>0</v>
      </c>
      <c r="AI149" s="25">
        <f t="shared" si="11"/>
        <v>15.3</v>
      </c>
      <c r="AJ149" s="25">
        <v>0</v>
      </c>
      <c r="AK149" s="25">
        <v>0</v>
      </c>
      <c r="AL149" s="25">
        <v>0</v>
      </c>
      <c r="AM149" s="25">
        <v>0</v>
      </c>
      <c r="AN149" s="25">
        <v>0</v>
      </c>
      <c r="AO149" s="25">
        <v>0</v>
      </c>
      <c r="AP149" s="25">
        <v>0</v>
      </c>
      <c r="AQ149" s="25">
        <v>0</v>
      </c>
      <c r="AR149" s="25">
        <v>0</v>
      </c>
      <c r="AS149" s="1">
        <v>0</v>
      </c>
      <c r="AT149" s="1">
        <v>0</v>
      </c>
      <c r="AU149" s="1">
        <v>0</v>
      </c>
      <c r="AV149" s="1">
        <v>0</v>
      </c>
      <c r="AW149" s="1">
        <v>0</v>
      </c>
      <c r="AX149" s="3">
        <f t="shared" si="12"/>
        <v>0</v>
      </c>
      <c r="AY149" s="1">
        <v>0</v>
      </c>
      <c r="AZ149" s="1">
        <v>0</v>
      </c>
      <c r="BA149" s="1">
        <v>0</v>
      </c>
      <c r="BB149" s="1">
        <v>0</v>
      </c>
      <c r="BC149" s="1">
        <v>0</v>
      </c>
      <c r="BD149" s="1">
        <v>0</v>
      </c>
      <c r="BE149" s="1">
        <v>0</v>
      </c>
      <c r="BF149" s="1">
        <v>0</v>
      </c>
      <c r="BG149" s="1">
        <v>0</v>
      </c>
      <c r="BH149" s="1">
        <v>0</v>
      </c>
      <c r="BI149" s="1">
        <v>0</v>
      </c>
      <c r="BJ149" s="1">
        <v>0</v>
      </c>
      <c r="BK149" s="1">
        <v>0</v>
      </c>
      <c r="BL149" s="1">
        <v>0</v>
      </c>
      <c r="BM149" s="3">
        <f t="shared" si="13"/>
        <v>0</v>
      </c>
      <c r="BN149" s="1">
        <v>0</v>
      </c>
      <c r="BO149" s="1">
        <v>0</v>
      </c>
      <c r="BP149" s="1">
        <v>0</v>
      </c>
      <c r="BQ149" s="1">
        <v>0</v>
      </c>
      <c r="BR149" s="1">
        <v>0</v>
      </c>
      <c r="BS149" s="1">
        <v>0</v>
      </c>
      <c r="BT149" s="1">
        <v>0</v>
      </c>
      <c r="BU149" s="1">
        <v>0</v>
      </c>
      <c r="BV149" s="1">
        <v>0</v>
      </c>
      <c r="BW149" s="1">
        <v>0</v>
      </c>
      <c r="BX149" s="1">
        <v>0</v>
      </c>
      <c r="BY149" s="1">
        <v>0</v>
      </c>
      <c r="BZ149" s="1">
        <v>0</v>
      </c>
      <c r="CA149" s="1">
        <v>0</v>
      </c>
      <c r="CB149" s="6">
        <f t="shared" si="14"/>
        <v>0</v>
      </c>
      <c r="CC149"/>
    </row>
    <row r="150" spans="1:81" x14ac:dyDescent="0.25">
      <c r="A150" s="1" t="s">
        <v>368</v>
      </c>
      <c r="B150" s="25">
        <f>VLOOKUP(Table1[[#This Row],[SchoolDBN]],Sheet2!$A$1:$E$205,2,FALSE)</f>
        <v>320900860872</v>
      </c>
      <c r="C150" s="25" t="str">
        <f>VLOOKUP(Table1[[#This Row],[SchoolDBN]],Sheet2!$A$1:$E$205,5,FALSE)</f>
        <v>X</v>
      </c>
      <c r="D150" s="1" t="s">
        <v>369</v>
      </c>
      <c r="E150" s="25" t="str">
        <f>VLOOKUP(D150,Sheet2!$A$1:$E$205,4,FALSE)</f>
        <v>SUNY</v>
      </c>
      <c r="F150" s="25">
        <v>101.974</v>
      </c>
      <c r="G150" s="25">
        <v>64</v>
      </c>
      <c r="H150" s="25">
        <v>63.948999999999998</v>
      </c>
      <c r="I150" s="25">
        <v>62.052</v>
      </c>
      <c r="J150" s="25">
        <v>73</v>
      </c>
      <c r="K150" s="25">
        <v>88</v>
      </c>
      <c r="L150" s="25">
        <v>44.948999999999998</v>
      </c>
      <c r="M150" s="25">
        <v>0</v>
      </c>
      <c r="N150" s="25">
        <v>0</v>
      </c>
      <c r="O150" s="25">
        <v>0</v>
      </c>
      <c r="P150" s="25">
        <v>0</v>
      </c>
      <c r="Q150" s="25">
        <v>0</v>
      </c>
      <c r="R150" s="25">
        <v>0</v>
      </c>
      <c r="S150" s="25">
        <v>0</v>
      </c>
      <c r="T150" s="26">
        <f t="shared" si="10"/>
        <v>497.92400000000004</v>
      </c>
      <c r="U150" s="25">
        <v>0</v>
      </c>
      <c r="V150" s="25">
        <v>0</v>
      </c>
      <c r="W150" s="25">
        <v>1</v>
      </c>
      <c r="X150" s="25">
        <v>2</v>
      </c>
      <c r="Y150" s="25">
        <v>0</v>
      </c>
      <c r="Z150" s="25">
        <v>2</v>
      </c>
      <c r="AA150" s="25">
        <v>0</v>
      </c>
      <c r="AB150" s="25">
        <v>0</v>
      </c>
      <c r="AC150" s="25">
        <v>0</v>
      </c>
      <c r="AD150" s="25">
        <v>0</v>
      </c>
      <c r="AE150" s="25">
        <v>0</v>
      </c>
      <c r="AF150" s="25">
        <v>0</v>
      </c>
      <c r="AG150" s="25">
        <v>0</v>
      </c>
      <c r="AH150" s="25">
        <v>0</v>
      </c>
      <c r="AI150" s="25">
        <f t="shared" si="11"/>
        <v>5</v>
      </c>
      <c r="AJ150" s="25">
        <v>0</v>
      </c>
      <c r="AK150" s="25">
        <v>1</v>
      </c>
      <c r="AL150" s="25">
        <v>0</v>
      </c>
      <c r="AM150" s="25">
        <v>0</v>
      </c>
      <c r="AN150" s="25">
        <v>0</v>
      </c>
      <c r="AO150" s="25">
        <v>2</v>
      </c>
      <c r="AP150" s="25">
        <v>0</v>
      </c>
      <c r="AQ150" s="25">
        <v>0</v>
      </c>
      <c r="AR150" s="25">
        <v>0</v>
      </c>
      <c r="AS150" s="1">
        <v>0</v>
      </c>
      <c r="AT150" s="1">
        <v>0</v>
      </c>
      <c r="AU150" s="1">
        <v>0</v>
      </c>
      <c r="AV150" s="1">
        <v>0</v>
      </c>
      <c r="AW150" s="1">
        <v>0</v>
      </c>
      <c r="AX150" s="3">
        <f t="shared" si="12"/>
        <v>3</v>
      </c>
      <c r="AY150" s="1">
        <v>3</v>
      </c>
      <c r="AZ150" s="1">
        <v>3</v>
      </c>
      <c r="BA150" s="1">
        <v>2</v>
      </c>
      <c r="BB150" s="1">
        <v>4</v>
      </c>
      <c r="BC150" s="1">
        <v>5</v>
      </c>
      <c r="BD150" s="1">
        <v>5</v>
      </c>
      <c r="BE150" s="1">
        <v>6</v>
      </c>
      <c r="BF150" s="1">
        <v>0</v>
      </c>
      <c r="BG150" s="1">
        <v>0</v>
      </c>
      <c r="BH150" s="1">
        <v>0</v>
      </c>
      <c r="BI150" s="1">
        <v>0</v>
      </c>
      <c r="BJ150" s="1">
        <v>0</v>
      </c>
      <c r="BK150" s="1">
        <v>0</v>
      </c>
      <c r="BL150" s="1">
        <v>0</v>
      </c>
      <c r="BM150" s="3">
        <f t="shared" si="13"/>
        <v>28</v>
      </c>
      <c r="BN150" s="1">
        <v>0</v>
      </c>
      <c r="BO150" s="1">
        <v>0</v>
      </c>
      <c r="BP150" s="1">
        <v>0</v>
      </c>
      <c r="BQ150" s="1">
        <v>0</v>
      </c>
      <c r="BR150" s="1">
        <v>0</v>
      </c>
      <c r="BS150" s="1">
        <v>0</v>
      </c>
      <c r="BT150" s="1">
        <v>0</v>
      </c>
      <c r="BU150" s="1">
        <v>0</v>
      </c>
      <c r="BV150" s="1">
        <v>0</v>
      </c>
      <c r="BW150" s="1">
        <v>0</v>
      </c>
      <c r="BX150" s="1">
        <v>0</v>
      </c>
      <c r="BY150" s="1">
        <v>0</v>
      </c>
      <c r="BZ150" s="1">
        <v>0</v>
      </c>
      <c r="CA150" s="1">
        <v>0</v>
      </c>
      <c r="CB150" s="6">
        <f t="shared" si="14"/>
        <v>0</v>
      </c>
      <c r="CC150"/>
    </row>
    <row r="151" spans="1:81" x14ac:dyDescent="0.25">
      <c r="A151" s="1" t="s">
        <v>370</v>
      </c>
      <c r="B151" s="25">
        <f>VLOOKUP(Table1[[#This Row],[SchoolDBN]],Sheet2!$A$1:$E$205,2,FALSE)</f>
        <v>320900861004</v>
      </c>
      <c r="C151" s="25" t="str">
        <f>VLOOKUP(Table1[[#This Row],[SchoolDBN]],Sheet2!$A$1:$E$205,5,FALSE)</f>
        <v>X</v>
      </c>
      <c r="D151" s="1" t="s">
        <v>371</v>
      </c>
      <c r="E151" s="25" t="str">
        <f>VLOOKUP(D151,Sheet2!$A$1:$E$205,4,FALSE)</f>
        <v>SED</v>
      </c>
      <c r="F151" s="25">
        <v>0</v>
      </c>
      <c r="G151" s="25">
        <v>0</v>
      </c>
      <c r="H151" s="25">
        <v>0</v>
      </c>
      <c r="I151" s="25">
        <v>0</v>
      </c>
      <c r="J151" s="25">
        <v>0</v>
      </c>
      <c r="K151" s="25">
        <v>0</v>
      </c>
      <c r="L151" s="25">
        <v>111.72499999999999</v>
      </c>
      <c r="M151" s="25">
        <v>76.974999999999994</v>
      </c>
      <c r="N151" s="25">
        <v>55</v>
      </c>
      <c r="O151" s="25">
        <v>0</v>
      </c>
      <c r="P151" s="25">
        <v>0</v>
      </c>
      <c r="Q151" s="25">
        <v>0</v>
      </c>
      <c r="R151" s="25">
        <v>0</v>
      </c>
      <c r="S151" s="25">
        <v>0</v>
      </c>
      <c r="T151" s="26">
        <f t="shared" si="10"/>
        <v>243.7</v>
      </c>
      <c r="U151" s="25">
        <v>0</v>
      </c>
      <c r="V151" s="25">
        <v>0</v>
      </c>
      <c r="W151" s="25">
        <v>0</v>
      </c>
      <c r="X151" s="25">
        <v>0</v>
      </c>
      <c r="Y151" s="25">
        <v>0</v>
      </c>
      <c r="Z151" s="25">
        <v>0</v>
      </c>
      <c r="AA151" s="25">
        <v>3</v>
      </c>
      <c r="AB151" s="25">
        <v>3</v>
      </c>
      <c r="AC151" s="25">
        <v>1</v>
      </c>
      <c r="AD151" s="25">
        <v>0</v>
      </c>
      <c r="AE151" s="25">
        <v>0</v>
      </c>
      <c r="AF151" s="25">
        <v>0</v>
      </c>
      <c r="AG151" s="25">
        <v>0</v>
      </c>
      <c r="AH151" s="25">
        <v>0</v>
      </c>
      <c r="AI151" s="25">
        <f t="shared" si="11"/>
        <v>7</v>
      </c>
      <c r="AJ151" s="25">
        <v>0</v>
      </c>
      <c r="AK151" s="25">
        <v>0</v>
      </c>
      <c r="AL151" s="25">
        <v>0</v>
      </c>
      <c r="AM151" s="25">
        <v>0</v>
      </c>
      <c r="AN151" s="25">
        <v>0</v>
      </c>
      <c r="AO151" s="25">
        <v>0</v>
      </c>
      <c r="AP151" s="25">
        <v>5</v>
      </c>
      <c r="AQ151" s="25">
        <v>1</v>
      </c>
      <c r="AR151" s="25">
        <v>3</v>
      </c>
      <c r="AS151" s="1">
        <v>0</v>
      </c>
      <c r="AT151" s="1">
        <v>0</v>
      </c>
      <c r="AU151" s="1">
        <v>0</v>
      </c>
      <c r="AV151" s="1">
        <v>0</v>
      </c>
      <c r="AW151" s="1">
        <v>0</v>
      </c>
      <c r="AX151" s="3">
        <f t="shared" si="12"/>
        <v>9</v>
      </c>
      <c r="AY151" s="1">
        <v>0</v>
      </c>
      <c r="AZ151" s="1">
        <v>0</v>
      </c>
      <c r="BA151" s="1">
        <v>0</v>
      </c>
      <c r="BB151" s="1">
        <v>0</v>
      </c>
      <c r="BC151" s="1">
        <v>0</v>
      </c>
      <c r="BD151" s="1">
        <v>0</v>
      </c>
      <c r="BE151" s="1">
        <v>18.824999999999999</v>
      </c>
      <c r="BF151" s="1">
        <v>4</v>
      </c>
      <c r="BG151" s="1">
        <v>9</v>
      </c>
      <c r="BH151" s="1">
        <v>0</v>
      </c>
      <c r="BI151" s="1">
        <v>0</v>
      </c>
      <c r="BJ151" s="1">
        <v>0</v>
      </c>
      <c r="BK151" s="1">
        <v>0</v>
      </c>
      <c r="BL151" s="1">
        <v>0</v>
      </c>
      <c r="BM151" s="3">
        <f t="shared" si="13"/>
        <v>31.824999999999999</v>
      </c>
      <c r="BN151" s="1">
        <v>0</v>
      </c>
      <c r="BO151" s="1">
        <v>0</v>
      </c>
      <c r="BP151" s="1">
        <v>0</v>
      </c>
      <c r="BQ151" s="1">
        <v>0</v>
      </c>
      <c r="BR151" s="1">
        <v>0</v>
      </c>
      <c r="BS151" s="1">
        <v>0</v>
      </c>
      <c r="BT151" s="1">
        <v>0</v>
      </c>
      <c r="BU151" s="1">
        <v>0</v>
      </c>
      <c r="BV151" s="1">
        <v>0</v>
      </c>
      <c r="BW151" s="1">
        <v>0</v>
      </c>
      <c r="BX151" s="1">
        <v>0</v>
      </c>
      <c r="BY151" s="1">
        <v>0</v>
      </c>
      <c r="BZ151" s="1">
        <v>0</v>
      </c>
      <c r="CA151" s="1">
        <v>0</v>
      </c>
      <c r="CB151" s="6">
        <f t="shared" si="14"/>
        <v>0</v>
      </c>
      <c r="CC151"/>
    </row>
    <row r="152" spans="1:81" x14ac:dyDescent="0.25">
      <c r="A152" s="1" t="s">
        <v>372</v>
      </c>
      <c r="B152" s="25">
        <f>VLOOKUP(Table1[[#This Row],[SchoolDBN]],Sheet2!$A$1:$E$205,2,FALSE)</f>
        <v>321200860870</v>
      </c>
      <c r="C152" s="25" t="str">
        <f>VLOOKUP(Table1[[#This Row],[SchoolDBN]],Sheet2!$A$1:$E$205,5,FALSE)</f>
        <v>X</v>
      </c>
      <c r="D152" s="1" t="s">
        <v>373</v>
      </c>
      <c r="E152" s="25" t="str">
        <f>VLOOKUP(D152,Sheet2!$A$1:$E$205,4,FALSE)</f>
        <v>DOE</v>
      </c>
      <c r="F152" s="25">
        <v>45.15</v>
      </c>
      <c r="G152" s="25">
        <v>48</v>
      </c>
      <c r="H152" s="25">
        <v>50.9</v>
      </c>
      <c r="I152" s="25">
        <v>45.075000000000003</v>
      </c>
      <c r="J152" s="25">
        <v>47</v>
      </c>
      <c r="K152" s="25">
        <v>48.1</v>
      </c>
      <c r="L152" s="25">
        <v>46.9</v>
      </c>
      <c r="M152" s="25">
        <v>41.15</v>
      </c>
      <c r="N152" s="25">
        <v>65</v>
      </c>
      <c r="O152" s="25">
        <v>60.024999999999999</v>
      </c>
      <c r="P152" s="25">
        <v>71.05</v>
      </c>
      <c r="Q152" s="25">
        <v>58.225000000000001</v>
      </c>
      <c r="R152" s="25">
        <v>29.05</v>
      </c>
      <c r="S152" s="25">
        <v>0</v>
      </c>
      <c r="T152" s="26">
        <f t="shared" si="10"/>
        <v>655.62499999999989</v>
      </c>
      <c r="U152" s="25">
        <v>4</v>
      </c>
      <c r="V152" s="25">
        <v>3</v>
      </c>
      <c r="W152" s="25">
        <v>2</v>
      </c>
      <c r="X152" s="25">
        <v>1</v>
      </c>
      <c r="Y152" s="25">
        <v>1</v>
      </c>
      <c r="Z152" s="25">
        <v>3</v>
      </c>
      <c r="AA152" s="25">
        <v>1</v>
      </c>
      <c r="AB152" s="25">
        <v>1</v>
      </c>
      <c r="AC152" s="25">
        <v>3</v>
      </c>
      <c r="AD152" s="25">
        <v>0</v>
      </c>
      <c r="AE152" s="25">
        <v>3</v>
      </c>
      <c r="AF152" s="25">
        <v>1</v>
      </c>
      <c r="AG152" s="25">
        <v>0</v>
      </c>
      <c r="AH152" s="25">
        <v>0</v>
      </c>
      <c r="AI152" s="25">
        <f t="shared" si="11"/>
        <v>23</v>
      </c>
      <c r="AJ152" s="25">
        <v>5</v>
      </c>
      <c r="AK152" s="25">
        <v>6</v>
      </c>
      <c r="AL152" s="25">
        <v>1</v>
      </c>
      <c r="AM152" s="25">
        <v>2</v>
      </c>
      <c r="AN152" s="25">
        <v>5</v>
      </c>
      <c r="AO152" s="25">
        <v>8</v>
      </c>
      <c r="AP152" s="25">
        <v>10</v>
      </c>
      <c r="AQ152" s="25">
        <v>5</v>
      </c>
      <c r="AR152" s="25">
        <v>7.9249999999999998</v>
      </c>
      <c r="AS152" s="1">
        <v>4</v>
      </c>
      <c r="AT152" s="1">
        <v>4</v>
      </c>
      <c r="AU152" s="1">
        <v>7</v>
      </c>
      <c r="AV152" s="1">
        <v>5.0750000000000002</v>
      </c>
      <c r="AW152" s="1">
        <v>0</v>
      </c>
      <c r="AX152" s="3">
        <f t="shared" si="12"/>
        <v>70</v>
      </c>
      <c r="AY152" s="1">
        <v>0</v>
      </c>
      <c r="AZ152" s="1">
        <v>0</v>
      </c>
      <c r="BA152" s="1">
        <v>0</v>
      </c>
      <c r="BB152" s="1">
        <v>0</v>
      </c>
      <c r="BC152" s="1">
        <v>0</v>
      </c>
      <c r="BD152" s="1">
        <v>0</v>
      </c>
      <c r="BE152" s="1">
        <v>0</v>
      </c>
      <c r="BF152" s="1">
        <v>0</v>
      </c>
      <c r="BG152" s="1">
        <v>0</v>
      </c>
      <c r="BH152" s="1">
        <v>0</v>
      </c>
      <c r="BI152" s="1">
        <v>0</v>
      </c>
      <c r="BJ152" s="1">
        <v>0</v>
      </c>
      <c r="BK152" s="1">
        <v>0</v>
      </c>
      <c r="BL152" s="1">
        <v>0</v>
      </c>
      <c r="BM152" s="3">
        <f t="shared" si="13"/>
        <v>0</v>
      </c>
      <c r="BN152" s="1">
        <v>0</v>
      </c>
      <c r="BO152" s="1">
        <v>0</v>
      </c>
      <c r="BP152" s="1">
        <v>0</v>
      </c>
      <c r="BQ152" s="1">
        <v>0</v>
      </c>
      <c r="BR152" s="1">
        <v>0</v>
      </c>
      <c r="BS152" s="1">
        <v>0</v>
      </c>
      <c r="BT152" s="1">
        <v>0</v>
      </c>
      <c r="BU152" s="1">
        <v>0</v>
      </c>
      <c r="BV152" s="1">
        <v>0</v>
      </c>
      <c r="BW152" s="1">
        <v>0</v>
      </c>
      <c r="BX152" s="1">
        <v>0</v>
      </c>
      <c r="BY152" s="1">
        <v>0</v>
      </c>
      <c r="BZ152" s="1">
        <v>0</v>
      </c>
      <c r="CA152" s="1">
        <v>0</v>
      </c>
      <c r="CB152" s="6">
        <f t="shared" si="14"/>
        <v>0</v>
      </c>
      <c r="CC152"/>
    </row>
    <row r="153" spans="1:81" x14ac:dyDescent="0.25">
      <c r="A153" s="1" t="s">
        <v>374</v>
      </c>
      <c r="B153" s="25">
        <f>VLOOKUP(Table1[[#This Row],[SchoolDBN]],Sheet2!$A$1:$E$205,2,FALSE)</f>
        <v>321200861010</v>
      </c>
      <c r="C153" s="25" t="str">
        <f>VLOOKUP(Table1[[#This Row],[SchoolDBN]],Sheet2!$A$1:$E$205,5,FALSE)</f>
        <v>X</v>
      </c>
      <c r="D153" s="1" t="s">
        <v>375</v>
      </c>
      <c r="E153" s="25" t="str">
        <f>VLOOKUP(D153,Sheet2!$A$1:$E$205,4,FALSE)</f>
        <v>SUNY</v>
      </c>
      <c r="F153" s="25">
        <v>0</v>
      </c>
      <c r="G153" s="25">
        <v>0</v>
      </c>
      <c r="H153" s="25">
        <v>0</v>
      </c>
      <c r="I153" s="25">
        <v>0</v>
      </c>
      <c r="J153" s="25">
        <v>0</v>
      </c>
      <c r="K153" s="25">
        <v>0</v>
      </c>
      <c r="L153" s="25">
        <v>0</v>
      </c>
      <c r="M153" s="25">
        <v>0</v>
      </c>
      <c r="N153" s="25">
        <v>0</v>
      </c>
      <c r="O153" s="25">
        <v>186.125</v>
      </c>
      <c r="P153" s="25">
        <v>37.024999999999999</v>
      </c>
      <c r="Q153" s="25">
        <v>13.975</v>
      </c>
      <c r="R153" s="25">
        <v>1</v>
      </c>
      <c r="S153" s="25">
        <v>0</v>
      </c>
      <c r="T153" s="26">
        <f t="shared" si="10"/>
        <v>238.125</v>
      </c>
      <c r="U153" s="25">
        <v>0</v>
      </c>
      <c r="V153" s="25">
        <v>0</v>
      </c>
      <c r="W153" s="25">
        <v>0</v>
      </c>
      <c r="X153" s="25">
        <v>0</v>
      </c>
      <c r="Y153" s="25">
        <v>0</v>
      </c>
      <c r="Z153" s="25">
        <v>0</v>
      </c>
      <c r="AA153" s="25">
        <v>0</v>
      </c>
      <c r="AB153" s="25">
        <v>0</v>
      </c>
      <c r="AC153" s="25">
        <v>0</v>
      </c>
      <c r="AD153" s="25">
        <v>2</v>
      </c>
      <c r="AE153" s="25">
        <v>1.125</v>
      </c>
      <c r="AF153" s="25">
        <v>0.75</v>
      </c>
      <c r="AG153" s="25">
        <v>0</v>
      </c>
      <c r="AH153" s="25">
        <v>0</v>
      </c>
      <c r="AI153" s="25">
        <f t="shared" si="11"/>
        <v>3.875</v>
      </c>
      <c r="AJ153" s="25">
        <v>0</v>
      </c>
      <c r="AK153" s="25">
        <v>0</v>
      </c>
      <c r="AL153" s="25">
        <v>0</v>
      </c>
      <c r="AM153" s="25">
        <v>0</v>
      </c>
      <c r="AN153" s="25">
        <v>0</v>
      </c>
      <c r="AO153" s="25">
        <v>0</v>
      </c>
      <c r="AP153" s="25">
        <v>0</v>
      </c>
      <c r="AQ153" s="25">
        <v>0</v>
      </c>
      <c r="AR153" s="25">
        <v>0</v>
      </c>
      <c r="AS153" s="1">
        <v>14.3</v>
      </c>
      <c r="AT153" s="1">
        <v>3.9</v>
      </c>
      <c r="AU153" s="1">
        <v>0.125</v>
      </c>
      <c r="AV153" s="1">
        <v>0</v>
      </c>
      <c r="AW153" s="1">
        <v>0</v>
      </c>
      <c r="AX153" s="3">
        <f t="shared" si="12"/>
        <v>18.324999999999999</v>
      </c>
      <c r="AY153" s="1">
        <v>0</v>
      </c>
      <c r="AZ153" s="1">
        <v>0</v>
      </c>
      <c r="BA153" s="1">
        <v>0</v>
      </c>
      <c r="BB153" s="1">
        <v>0</v>
      </c>
      <c r="BC153" s="1">
        <v>0</v>
      </c>
      <c r="BD153" s="1">
        <v>0</v>
      </c>
      <c r="BE153" s="1">
        <v>0</v>
      </c>
      <c r="BF153" s="1">
        <v>0</v>
      </c>
      <c r="BG153" s="1">
        <v>0</v>
      </c>
      <c r="BH153" s="1">
        <v>30.225000000000001</v>
      </c>
      <c r="BI153" s="1">
        <v>1.575</v>
      </c>
      <c r="BJ153" s="1">
        <v>0</v>
      </c>
      <c r="BK153" s="1">
        <v>0</v>
      </c>
      <c r="BL153" s="1">
        <v>0</v>
      </c>
      <c r="BM153" s="3">
        <f t="shared" si="13"/>
        <v>31.8</v>
      </c>
      <c r="BN153" s="1">
        <v>0</v>
      </c>
      <c r="BO153" s="1">
        <v>0</v>
      </c>
      <c r="BP153" s="1">
        <v>0</v>
      </c>
      <c r="BQ153" s="1">
        <v>0</v>
      </c>
      <c r="BR153" s="1">
        <v>0</v>
      </c>
      <c r="BS153" s="1">
        <v>0</v>
      </c>
      <c r="BT153" s="1">
        <v>0</v>
      </c>
      <c r="BU153" s="1">
        <v>0</v>
      </c>
      <c r="BV153" s="1">
        <v>0</v>
      </c>
      <c r="BW153" s="1">
        <v>0</v>
      </c>
      <c r="BX153" s="1">
        <v>0</v>
      </c>
      <c r="BY153" s="1">
        <v>0</v>
      </c>
      <c r="BZ153" s="1">
        <v>0</v>
      </c>
      <c r="CA153" s="1">
        <v>0</v>
      </c>
      <c r="CB153" s="6">
        <f t="shared" si="14"/>
        <v>0</v>
      </c>
      <c r="CC153"/>
    </row>
    <row r="154" spans="1:81" x14ac:dyDescent="0.25">
      <c r="A154" s="1" t="s">
        <v>376</v>
      </c>
      <c r="B154" s="25">
        <f>VLOOKUP(Table1[[#This Row],[SchoolDBN]],Sheet2!$A$1:$E$205,2,FALSE)</f>
        <v>320800861017</v>
      </c>
      <c r="C154" s="25" t="str">
        <f>VLOOKUP(Table1[[#This Row],[SchoolDBN]],Sheet2!$A$1:$E$205,5,FALSE)</f>
        <v>X</v>
      </c>
      <c r="D154" s="1" t="s">
        <v>377</v>
      </c>
      <c r="E154" s="25" t="str">
        <f>VLOOKUP(D154,Sheet2!$A$1:$E$205,4,FALSE)</f>
        <v>SED</v>
      </c>
      <c r="F154" s="25">
        <v>0</v>
      </c>
      <c r="G154" s="25">
        <v>0</v>
      </c>
      <c r="H154" s="25">
        <v>0</v>
      </c>
      <c r="I154" s="25">
        <v>0</v>
      </c>
      <c r="J154" s="25">
        <v>0</v>
      </c>
      <c r="K154" s="25">
        <v>0</v>
      </c>
      <c r="L154" s="25">
        <v>0</v>
      </c>
      <c r="M154" s="25">
        <v>0</v>
      </c>
      <c r="N154" s="25">
        <v>0</v>
      </c>
      <c r="O154" s="25">
        <v>148.25</v>
      </c>
      <c r="P154" s="25">
        <v>134.19999999999999</v>
      </c>
      <c r="Q154" s="25">
        <v>114.075</v>
      </c>
      <c r="R154" s="25">
        <v>108.075</v>
      </c>
      <c r="S154" s="25">
        <v>0</v>
      </c>
      <c r="T154" s="26">
        <f t="shared" si="10"/>
        <v>504.59999999999997</v>
      </c>
      <c r="U154" s="25">
        <v>0</v>
      </c>
      <c r="V154" s="25">
        <v>0</v>
      </c>
      <c r="W154" s="25">
        <v>0</v>
      </c>
      <c r="X154" s="25">
        <v>0</v>
      </c>
      <c r="Y154" s="25">
        <v>0</v>
      </c>
      <c r="Z154" s="25">
        <v>0</v>
      </c>
      <c r="AA154" s="25">
        <v>0</v>
      </c>
      <c r="AB154" s="25">
        <v>0</v>
      </c>
      <c r="AC154" s="25">
        <v>0</v>
      </c>
      <c r="AD154" s="25">
        <v>4</v>
      </c>
      <c r="AE154" s="25">
        <v>0</v>
      </c>
      <c r="AF154" s="25">
        <v>3</v>
      </c>
      <c r="AG154" s="25">
        <v>3</v>
      </c>
      <c r="AH154" s="25">
        <v>0</v>
      </c>
      <c r="AI154" s="25">
        <f t="shared" si="11"/>
        <v>10</v>
      </c>
      <c r="AJ154" s="25">
        <v>0</v>
      </c>
      <c r="AK154" s="25">
        <v>0</v>
      </c>
      <c r="AL154" s="25">
        <v>0</v>
      </c>
      <c r="AM154" s="25">
        <v>0</v>
      </c>
      <c r="AN154" s="25">
        <v>0</v>
      </c>
      <c r="AO154" s="25">
        <v>0</v>
      </c>
      <c r="AP154" s="25">
        <v>0</v>
      </c>
      <c r="AQ154" s="25">
        <v>0</v>
      </c>
      <c r="AR154" s="25">
        <v>0</v>
      </c>
      <c r="AS154" s="1">
        <v>24</v>
      </c>
      <c r="AT154" s="1">
        <v>12</v>
      </c>
      <c r="AU154" s="1">
        <v>14</v>
      </c>
      <c r="AV154" s="1">
        <v>3</v>
      </c>
      <c r="AW154" s="1">
        <v>0</v>
      </c>
      <c r="AX154" s="3">
        <f t="shared" si="12"/>
        <v>53</v>
      </c>
      <c r="AY154" s="1">
        <v>0</v>
      </c>
      <c r="AZ154" s="1">
        <v>0</v>
      </c>
      <c r="BA154" s="1">
        <v>0</v>
      </c>
      <c r="BB154" s="1">
        <v>0</v>
      </c>
      <c r="BC154" s="1">
        <v>0</v>
      </c>
      <c r="BD154" s="1">
        <v>0</v>
      </c>
      <c r="BE154" s="1">
        <v>0</v>
      </c>
      <c r="BF154" s="1">
        <v>0</v>
      </c>
      <c r="BG154" s="1">
        <v>0</v>
      </c>
      <c r="BH154" s="1">
        <v>0</v>
      </c>
      <c r="BI154" s="1">
        <v>0</v>
      </c>
      <c r="BJ154" s="1">
        <v>0</v>
      </c>
      <c r="BK154" s="1">
        <v>0</v>
      </c>
      <c r="BL154" s="1">
        <v>0</v>
      </c>
      <c r="BM154" s="3">
        <f t="shared" si="13"/>
        <v>0</v>
      </c>
      <c r="BN154" s="1">
        <v>0</v>
      </c>
      <c r="BO154" s="1">
        <v>0</v>
      </c>
      <c r="BP154" s="1">
        <v>0</v>
      </c>
      <c r="BQ154" s="1">
        <v>0</v>
      </c>
      <c r="BR154" s="1">
        <v>0</v>
      </c>
      <c r="BS154" s="1">
        <v>0</v>
      </c>
      <c r="BT154" s="1">
        <v>0</v>
      </c>
      <c r="BU154" s="1">
        <v>0</v>
      </c>
      <c r="BV154" s="1">
        <v>0</v>
      </c>
      <c r="BW154" s="1">
        <v>0</v>
      </c>
      <c r="BX154" s="1">
        <v>0</v>
      </c>
      <c r="BY154" s="1">
        <v>0</v>
      </c>
      <c r="BZ154" s="1">
        <v>0</v>
      </c>
      <c r="CA154" s="1">
        <v>0</v>
      </c>
      <c r="CB154" s="6">
        <f t="shared" si="14"/>
        <v>0</v>
      </c>
      <c r="CC154"/>
    </row>
    <row r="155" spans="1:81" x14ac:dyDescent="0.25">
      <c r="A155" s="1" t="s">
        <v>378</v>
      </c>
      <c r="B155" s="25">
        <f>VLOOKUP(Table1[[#This Row],[SchoolDBN]],Sheet2!$A$1:$E$205,2,FALSE)</f>
        <v>320700861018</v>
      </c>
      <c r="C155" s="25" t="str">
        <f>VLOOKUP(Table1[[#This Row],[SchoolDBN]],Sheet2!$A$1:$E$205,5,FALSE)</f>
        <v>X</v>
      </c>
      <c r="D155" s="1" t="s">
        <v>379</v>
      </c>
      <c r="E155" s="25" t="str">
        <f>VLOOKUP(D155,Sheet2!$A$1:$E$205,4,FALSE)</f>
        <v>SED</v>
      </c>
      <c r="F155" s="25">
        <v>0</v>
      </c>
      <c r="G155" s="25">
        <v>0</v>
      </c>
      <c r="H155" s="25">
        <v>0</v>
      </c>
      <c r="I155" s="25">
        <v>0</v>
      </c>
      <c r="J155" s="25">
        <v>0</v>
      </c>
      <c r="K155" s="25">
        <v>0</v>
      </c>
      <c r="L155" s="25">
        <v>0</v>
      </c>
      <c r="M155" s="25">
        <v>0</v>
      </c>
      <c r="N155" s="25">
        <v>0</v>
      </c>
      <c r="O155" s="25">
        <v>127.05</v>
      </c>
      <c r="P155" s="25">
        <v>167</v>
      </c>
      <c r="Q155" s="25">
        <v>69</v>
      </c>
      <c r="R155" s="25">
        <v>84</v>
      </c>
      <c r="S155" s="25">
        <v>0</v>
      </c>
      <c r="T155" s="26">
        <f t="shared" si="10"/>
        <v>447.05</v>
      </c>
      <c r="U155" s="25">
        <v>0</v>
      </c>
      <c r="V155" s="25">
        <v>0</v>
      </c>
      <c r="W155" s="25">
        <v>0</v>
      </c>
      <c r="X155" s="25">
        <v>0</v>
      </c>
      <c r="Y155" s="25">
        <v>0</v>
      </c>
      <c r="Z155" s="25">
        <v>0</v>
      </c>
      <c r="AA155" s="25">
        <v>0</v>
      </c>
      <c r="AB155" s="25">
        <v>0</v>
      </c>
      <c r="AC155" s="25">
        <v>0</v>
      </c>
      <c r="AD155" s="25">
        <v>3</v>
      </c>
      <c r="AE155" s="25">
        <v>11</v>
      </c>
      <c r="AF155" s="25">
        <v>1</v>
      </c>
      <c r="AG155" s="25">
        <v>4</v>
      </c>
      <c r="AH155" s="25">
        <v>0</v>
      </c>
      <c r="AI155" s="25">
        <f t="shared" si="11"/>
        <v>19</v>
      </c>
      <c r="AJ155" s="25">
        <v>0</v>
      </c>
      <c r="AK155" s="25">
        <v>0</v>
      </c>
      <c r="AL155" s="25">
        <v>0</v>
      </c>
      <c r="AM155" s="25">
        <v>0</v>
      </c>
      <c r="AN155" s="25">
        <v>0</v>
      </c>
      <c r="AO155" s="25">
        <v>0</v>
      </c>
      <c r="AP155" s="25">
        <v>0</v>
      </c>
      <c r="AQ155" s="25">
        <v>0</v>
      </c>
      <c r="AR155" s="25">
        <v>0</v>
      </c>
      <c r="AS155" s="1">
        <v>5</v>
      </c>
      <c r="AT155" s="1">
        <v>8</v>
      </c>
      <c r="AU155" s="1">
        <v>2</v>
      </c>
      <c r="AV155" s="1">
        <v>9</v>
      </c>
      <c r="AW155" s="1">
        <v>0</v>
      </c>
      <c r="AX155" s="3">
        <f t="shared" si="12"/>
        <v>24</v>
      </c>
      <c r="AY155" s="1">
        <v>0</v>
      </c>
      <c r="AZ155" s="1">
        <v>0</v>
      </c>
      <c r="BA155" s="1">
        <v>0</v>
      </c>
      <c r="BB155" s="1">
        <v>0</v>
      </c>
      <c r="BC155" s="1">
        <v>0</v>
      </c>
      <c r="BD155" s="1">
        <v>0</v>
      </c>
      <c r="BE155" s="1">
        <v>0</v>
      </c>
      <c r="BF155" s="1">
        <v>0</v>
      </c>
      <c r="BG155" s="1">
        <v>0</v>
      </c>
      <c r="BH155" s="1">
        <v>24</v>
      </c>
      <c r="BI155" s="1">
        <v>14</v>
      </c>
      <c r="BJ155" s="1">
        <v>6</v>
      </c>
      <c r="BK155" s="1">
        <v>1</v>
      </c>
      <c r="BL155" s="1">
        <v>0</v>
      </c>
      <c r="BM155" s="3">
        <f t="shared" si="13"/>
        <v>45</v>
      </c>
      <c r="BN155" s="1">
        <v>0</v>
      </c>
      <c r="BO155" s="1">
        <v>0</v>
      </c>
      <c r="BP155" s="1">
        <v>0</v>
      </c>
      <c r="BQ155" s="1">
        <v>0</v>
      </c>
      <c r="BR155" s="1">
        <v>0</v>
      </c>
      <c r="BS155" s="1">
        <v>0</v>
      </c>
      <c r="BT155" s="1">
        <v>0</v>
      </c>
      <c r="BU155" s="1">
        <v>0</v>
      </c>
      <c r="BV155" s="1">
        <v>0</v>
      </c>
      <c r="BW155" s="1">
        <v>0</v>
      </c>
      <c r="BX155" s="1">
        <v>0</v>
      </c>
      <c r="BY155" s="1">
        <v>0</v>
      </c>
      <c r="BZ155" s="1">
        <v>0</v>
      </c>
      <c r="CA155" s="1">
        <v>0</v>
      </c>
      <c r="CB155" s="6">
        <f t="shared" si="14"/>
        <v>0</v>
      </c>
      <c r="CC155"/>
    </row>
    <row r="156" spans="1:81" x14ac:dyDescent="0.25">
      <c r="A156" s="1" t="s">
        <v>380</v>
      </c>
      <c r="B156" s="25">
        <f>VLOOKUP(Table1[[#This Row],[SchoolDBN]],Sheet2!$A$1:$E$205,2,FALSE)</f>
        <v>320700861028</v>
      </c>
      <c r="C156" s="25" t="str">
        <f>VLOOKUP(Table1[[#This Row],[SchoolDBN]],Sheet2!$A$1:$E$205,5,FALSE)</f>
        <v>X</v>
      </c>
      <c r="D156" s="1" t="s">
        <v>381</v>
      </c>
      <c r="E156" s="25" t="str">
        <f>VLOOKUP(D156,Sheet2!$A$1:$E$205,4,FALSE)</f>
        <v>SUNY</v>
      </c>
      <c r="F156" s="25">
        <v>54.9</v>
      </c>
      <c r="G156" s="25">
        <v>51.8</v>
      </c>
      <c r="H156" s="25">
        <v>56.774999999999999</v>
      </c>
      <c r="I156" s="25">
        <v>69</v>
      </c>
      <c r="J156" s="25">
        <v>24.975000000000001</v>
      </c>
      <c r="K156" s="25">
        <v>0</v>
      </c>
      <c r="L156" s="25">
        <v>0</v>
      </c>
      <c r="M156" s="25">
        <v>0</v>
      </c>
      <c r="N156" s="25">
        <v>0</v>
      </c>
      <c r="O156" s="25">
        <v>0</v>
      </c>
      <c r="P156" s="25">
        <v>0</v>
      </c>
      <c r="Q156" s="25">
        <v>0</v>
      </c>
      <c r="R156" s="25">
        <v>0</v>
      </c>
      <c r="S156" s="25">
        <v>0</v>
      </c>
      <c r="T156" s="26">
        <f t="shared" si="10"/>
        <v>257.45</v>
      </c>
      <c r="U156" s="25">
        <v>3</v>
      </c>
      <c r="V156" s="25">
        <v>3</v>
      </c>
      <c r="W156" s="25">
        <v>8</v>
      </c>
      <c r="X156" s="25">
        <v>5</v>
      </c>
      <c r="Y156" s="25">
        <v>4</v>
      </c>
      <c r="Z156" s="25">
        <v>0</v>
      </c>
      <c r="AA156" s="25">
        <v>0</v>
      </c>
      <c r="AB156" s="25">
        <v>0</v>
      </c>
      <c r="AC156" s="25">
        <v>0</v>
      </c>
      <c r="AD156" s="25">
        <v>0</v>
      </c>
      <c r="AE156" s="25">
        <v>0</v>
      </c>
      <c r="AF156" s="25">
        <v>0</v>
      </c>
      <c r="AG156" s="25">
        <v>0</v>
      </c>
      <c r="AH156" s="25">
        <v>0</v>
      </c>
      <c r="AI156" s="25">
        <f t="shared" si="11"/>
        <v>23</v>
      </c>
      <c r="AJ156" s="25">
        <v>1</v>
      </c>
      <c r="AK156" s="25">
        <v>4</v>
      </c>
      <c r="AL156" s="25">
        <v>2</v>
      </c>
      <c r="AM156" s="25">
        <v>2</v>
      </c>
      <c r="AN156" s="25">
        <v>0</v>
      </c>
      <c r="AO156" s="25">
        <v>0</v>
      </c>
      <c r="AP156" s="25">
        <v>0</v>
      </c>
      <c r="AQ156" s="25">
        <v>0</v>
      </c>
      <c r="AR156" s="25">
        <v>0</v>
      </c>
      <c r="AS156" s="1">
        <v>0</v>
      </c>
      <c r="AT156" s="1">
        <v>0</v>
      </c>
      <c r="AU156" s="1">
        <v>0</v>
      </c>
      <c r="AV156" s="1">
        <v>0</v>
      </c>
      <c r="AW156" s="1">
        <v>0</v>
      </c>
      <c r="AX156" s="3">
        <f t="shared" si="12"/>
        <v>9</v>
      </c>
      <c r="AY156" s="1">
        <v>0</v>
      </c>
      <c r="AZ156" s="1">
        <v>0</v>
      </c>
      <c r="BA156" s="1">
        <v>0</v>
      </c>
      <c r="BB156" s="1">
        <v>0</v>
      </c>
      <c r="BC156" s="1">
        <v>0</v>
      </c>
      <c r="BD156" s="1">
        <v>0</v>
      </c>
      <c r="BE156" s="1">
        <v>0</v>
      </c>
      <c r="BF156" s="1">
        <v>0</v>
      </c>
      <c r="BG156" s="1">
        <v>0</v>
      </c>
      <c r="BH156" s="1">
        <v>0</v>
      </c>
      <c r="BI156" s="1">
        <v>0</v>
      </c>
      <c r="BJ156" s="1">
        <v>0</v>
      </c>
      <c r="BK156" s="1">
        <v>0</v>
      </c>
      <c r="BL156" s="1">
        <v>0</v>
      </c>
      <c r="BM156" s="3">
        <f t="shared" si="13"/>
        <v>0</v>
      </c>
      <c r="BN156" s="1">
        <v>0</v>
      </c>
      <c r="BO156" s="1">
        <v>0</v>
      </c>
      <c r="BP156" s="1">
        <v>0</v>
      </c>
      <c r="BQ156" s="1">
        <v>0</v>
      </c>
      <c r="BR156" s="1">
        <v>0</v>
      </c>
      <c r="BS156" s="1">
        <v>0</v>
      </c>
      <c r="BT156" s="1">
        <v>0</v>
      </c>
      <c r="BU156" s="1">
        <v>0</v>
      </c>
      <c r="BV156" s="1">
        <v>0</v>
      </c>
      <c r="BW156" s="1">
        <v>0</v>
      </c>
      <c r="BX156" s="1">
        <v>0</v>
      </c>
      <c r="BY156" s="1">
        <v>0</v>
      </c>
      <c r="BZ156" s="1">
        <v>0</v>
      </c>
      <c r="CA156" s="1">
        <v>0</v>
      </c>
      <c r="CB156" s="6">
        <f t="shared" si="14"/>
        <v>0</v>
      </c>
      <c r="CC156"/>
    </row>
    <row r="157" spans="1:81" x14ac:dyDescent="0.25">
      <c r="A157" s="1" t="s">
        <v>382</v>
      </c>
      <c r="B157" s="25">
        <f>VLOOKUP(Table1[[#This Row],[SchoolDBN]],Sheet2!$A$1:$E$205,2,FALSE)</f>
        <v>321100860859</v>
      </c>
      <c r="C157" s="25" t="str">
        <f>VLOOKUP(Table1[[#This Row],[SchoolDBN]],Sheet2!$A$1:$E$205,5,FALSE)</f>
        <v>X</v>
      </c>
      <c r="D157" s="1" t="s">
        <v>383</v>
      </c>
      <c r="E157" s="25" t="str">
        <f>VLOOKUP(D157,Sheet2!$A$1:$E$205,4,FALSE)</f>
        <v>SUNY</v>
      </c>
      <c r="F157" s="25">
        <v>89.825000000000003</v>
      </c>
      <c r="G157" s="25">
        <v>89.775000000000006</v>
      </c>
      <c r="H157" s="25">
        <v>88.75</v>
      </c>
      <c r="I157" s="25">
        <v>91</v>
      </c>
      <c r="J157" s="25">
        <v>87.875</v>
      </c>
      <c r="K157" s="25">
        <v>85.9</v>
      </c>
      <c r="L157" s="25">
        <v>89</v>
      </c>
      <c r="M157" s="25">
        <v>87.9</v>
      </c>
      <c r="N157" s="25">
        <v>53.05</v>
      </c>
      <c r="O157" s="25">
        <v>0</v>
      </c>
      <c r="P157" s="25">
        <v>0</v>
      </c>
      <c r="Q157" s="25">
        <v>0</v>
      </c>
      <c r="R157" s="25">
        <v>0</v>
      </c>
      <c r="S157" s="25">
        <v>0</v>
      </c>
      <c r="T157" s="26">
        <f t="shared" si="10"/>
        <v>763.07499999999993</v>
      </c>
      <c r="U157" s="25">
        <v>2</v>
      </c>
      <c r="V157" s="25">
        <v>1</v>
      </c>
      <c r="W157" s="25">
        <v>0</v>
      </c>
      <c r="X157" s="25">
        <v>3</v>
      </c>
      <c r="Y157" s="25">
        <v>5</v>
      </c>
      <c r="Z157" s="25">
        <v>3</v>
      </c>
      <c r="AA157" s="25">
        <v>2</v>
      </c>
      <c r="AB157" s="25">
        <v>0</v>
      </c>
      <c r="AC157" s="25">
        <v>0</v>
      </c>
      <c r="AD157" s="25">
        <v>0</v>
      </c>
      <c r="AE157" s="25">
        <v>0</v>
      </c>
      <c r="AF157" s="25">
        <v>0</v>
      </c>
      <c r="AG157" s="25">
        <v>0</v>
      </c>
      <c r="AH157" s="25">
        <v>0</v>
      </c>
      <c r="AI157" s="25">
        <f t="shared" si="11"/>
        <v>16</v>
      </c>
      <c r="AJ157" s="25">
        <v>0</v>
      </c>
      <c r="AK157" s="25">
        <v>0</v>
      </c>
      <c r="AL157" s="25">
        <v>1</v>
      </c>
      <c r="AM157" s="25">
        <v>1</v>
      </c>
      <c r="AN157" s="25">
        <v>3</v>
      </c>
      <c r="AO157" s="25">
        <v>2</v>
      </c>
      <c r="AP157" s="25">
        <v>3</v>
      </c>
      <c r="AQ157" s="25">
        <v>1</v>
      </c>
      <c r="AR157" s="25">
        <v>0</v>
      </c>
      <c r="AS157" s="1">
        <v>0</v>
      </c>
      <c r="AT157" s="1">
        <v>0</v>
      </c>
      <c r="AU157" s="1">
        <v>0</v>
      </c>
      <c r="AV157" s="1">
        <v>0</v>
      </c>
      <c r="AW157" s="1">
        <v>0</v>
      </c>
      <c r="AX157" s="3">
        <f t="shared" si="12"/>
        <v>11</v>
      </c>
      <c r="AY157" s="1">
        <v>7</v>
      </c>
      <c r="AZ157" s="1">
        <v>7</v>
      </c>
      <c r="BA157" s="1">
        <v>6</v>
      </c>
      <c r="BB157" s="1">
        <v>7</v>
      </c>
      <c r="BC157" s="1">
        <v>4</v>
      </c>
      <c r="BD157" s="1">
        <v>0</v>
      </c>
      <c r="BE157" s="1">
        <v>3</v>
      </c>
      <c r="BF157" s="1">
        <v>6</v>
      </c>
      <c r="BG157" s="1">
        <v>9</v>
      </c>
      <c r="BH157" s="1">
        <v>0</v>
      </c>
      <c r="BI157" s="1">
        <v>0</v>
      </c>
      <c r="BJ157" s="1">
        <v>0</v>
      </c>
      <c r="BK157" s="1">
        <v>0</v>
      </c>
      <c r="BL157" s="1">
        <v>0</v>
      </c>
      <c r="BM157" s="3">
        <f t="shared" si="13"/>
        <v>49</v>
      </c>
      <c r="BN157" s="1">
        <v>0</v>
      </c>
      <c r="BO157" s="1">
        <v>0</v>
      </c>
      <c r="BP157" s="1">
        <v>0</v>
      </c>
      <c r="BQ157" s="1">
        <v>0</v>
      </c>
      <c r="BR157" s="1">
        <v>0</v>
      </c>
      <c r="BS157" s="1">
        <v>0</v>
      </c>
      <c r="BT157" s="1">
        <v>0</v>
      </c>
      <c r="BU157" s="1">
        <v>0</v>
      </c>
      <c r="BV157" s="1">
        <v>0</v>
      </c>
      <c r="BW157" s="1">
        <v>0</v>
      </c>
      <c r="BX157" s="1">
        <v>0</v>
      </c>
      <c r="BY157" s="1">
        <v>0</v>
      </c>
      <c r="BZ157" s="1">
        <v>0</v>
      </c>
      <c r="CA157" s="1">
        <v>0</v>
      </c>
      <c r="CB157" s="6">
        <f t="shared" si="14"/>
        <v>0</v>
      </c>
      <c r="CC157"/>
    </row>
    <row r="158" spans="1:81" x14ac:dyDescent="0.25">
      <c r="A158" s="1" t="s">
        <v>384</v>
      </c>
      <c r="B158" s="25">
        <f>VLOOKUP(Table1[[#This Row],[SchoolDBN]],Sheet2!$A$1:$E$205,2,FALSE)</f>
        <v>320700860703</v>
      </c>
      <c r="C158" s="25" t="str">
        <f>VLOOKUP(Table1[[#This Row],[SchoolDBN]],Sheet2!$A$1:$E$205,5,FALSE)</f>
        <v>X</v>
      </c>
      <c r="D158" s="1" t="s">
        <v>385</v>
      </c>
      <c r="E158" s="25" t="str">
        <f>VLOOKUP(D158,Sheet2!$A$1:$E$205,4,FALSE)</f>
        <v>SUNY</v>
      </c>
      <c r="F158" s="25">
        <v>50.9</v>
      </c>
      <c r="G158" s="25">
        <v>49.9</v>
      </c>
      <c r="H158" s="25">
        <v>52.95</v>
      </c>
      <c r="I158" s="25">
        <v>47.024999999999999</v>
      </c>
      <c r="J158" s="25">
        <v>45.9</v>
      </c>
      <c r="K158" s="25">
        <v>0</v>
      </c>
      <c r="L158" s="25">
        <v>0</v>
      </c>
      <c r="M158" s="25">
        <v>0</v>
      </c>
      <c r="N158" s="25">
        <v>0</v>
      </c>
      <c r="O158" s="25">
        <v>0</v>
      </c>
      <c r="P158" s="25">
        <v>0</v>
      </c>
      <c r="Q158" s="25">
        <v>0</v>
      </c>
      <c r="R158" s="25">
        <v>0</v>
      </c>
      <c r="S158" s="25">
        <v>0</v>
      </c>
      <c r="T158" s="26">
        <f t="shared" si="10"/>
        <v>246.67500000000001</v>
      </c>
      <c r="U158" s="25">
        <v>0</v>
      </c>
      <c r="V158" s="25">
        <v>3</v>
      </c>
      <c r="W158" s="25">
        <v>3</v>
      </c>
      <c r="X158" s="25">
        <v>2</v>
      </c>
      <c r="Y158" s="25">
        <v>2</v>
      </c>
      <c r="Z158" s="25">
        <v>0</v>
      </c>
      <c r="AA158" s="25">
        <v>0</v>
      </c>
      <c r="AB158" s="25">
        <v>0</v>
      </c>
      <c r="AC158" s="25">
        <v>0</v>
      </c>
      <c r="AD158" s="25">
        <v>0</v>
      </c>
      <c r="AE158" s="25">
        <v>0</v>
      </c>
      <c r="AF158" s="25">
        <v>0</v>
      </c>
      <c r="AG158" s="25">
        <v>0</v>
      </c>
      <c r="AH158" s="25">
        <v>0</v>
      </c>
      <c r="AI158" s="25">
        <f t="shared" si="11"/>
        <v>10</v>
      </c>
      <c r="AJ158" s="25">
        <v>2</v>
      </c>
      <c r="AK158" s="25">
        <v>0</v>
      </c>
      <c r="AL158" s="25">
        <v>0</v>
      </c>
      <c r="AM158" s="25">
        <v>3</v>
      </c>
      <c r="AN158" s="25">
        <v>1</v>
      </c>
      <c r="AO158" s="25">
        <v>0</v>
      </c>
      <c r="AP158" s="25">
        <v>0</v>
      </c>
      <c r="AQ158" s="25">
        <v>0</v>
      </c>
      <c r="AR158" s="25">
        <v>0</v>
      </c>
      <c r="AS158" s="1">
        <v>0</v>
      </c>
      <c r="AT158" s="1">
        <v>0</v>
      </c>
      <c r="AU158" s="1">
        <v>0</v>
      </c>
      <c r="AV158" s="1">
        <v>0</v>
      </c>
      <c r="AW158" s="1">
        <v>0</v>
      </c>
      <c r="AX158" s="3">
        <f t="shared" si="12"/>
        <v>6</v>
      </c>
      <c r="AY158" s="1">
        <v>9</v>
      </c>
      <c r="AZ158" s="1">
        <v>2</v>
      </c>
      <c r="BA158" s="1">
        <v>10</v>
      </c>
      <c r="BB158" s="1">
        <v>4</v>
      </c>
      <c r="BC158" s="1">
        <v>0</v>
      </c>
      <c r="BD158" s="1">
        <v>0</v>
      </c>
      <c r="BE158" s="1">
        <v>0</v>
      </c>
      <c r="BF158" s="1">
        <v>0</v>
      </c>
      <c r="BG158" s="1">
        <v>0</v>
      </c>
      <c r="BH158" s="1">
        <v>0</v>
      </c>
      <c r="BI158" s="1">
        <v>0</v>
      </c>
      <c r="BJ158" s="1">
        <v>0</v>
      </c>
      <c r="BK158" s="1">
        <v>0</v>
      </c>
      <c r="BL158" s="1">
        <v>0</v>
      </c>
      <c r="BM158" s="3">
        <f t="shared" si="13"/>
        <v>25</v>
      </c>
      <c r="BN158" s="1">
        <v>0</v>
      </c>
      <c r="BO158" s="1">
        <v>0</v>
      </c>
      <c r="BP158" s="1">
        <v>0</v>
      </c>
      <c r="BQ158" s="1">
        <v>0</v>
      </c>
      <c r="BR158" s="1">
        <v>0</v>
      </c>
      <c r="BS158" s="1">
        <v>0</v>
      </c>
      <c r="BT158" s="1">
        <v>0</v>
      </c>
      <c r="BU158" s="1">
        <v>0</v>
      </c>
      <c r="BV158" s="1">
        <v>0</v>
      </c>
      <c r="BW158" s="1">
        <v>0</v>
      </c>
      <c r="BX158" s="1">
        <v>0</v>
      </c>
      <c r="BY158" s="1">
        <v>0</v>
      </c>
      <c r="BZ158" s="1">
        <v>0</v>
      </c>
      <c r="CA158" s="1">
        <v>0</v>
      </c>
      <c r="CB158" s="6">
        <f t="shared" si="14"/>
        <v>0</v>
      </c>
      <c r="CC158"/>
    </row>
    <row r="159" spans="1:81" x14ac:dyDescent="0.25">
      <c r="A159" s="1" t="s">
        <v>386</v>
      </c>
      <c r="B159" s="25">
        <f>VLOOKUP(Table1[[#This Row],[SchoolDBN]],Sheet2!$A$1:$E$205,2,FALSE)</f>
        <v>321000861032</v>
      </c>
      <c r="C159" s="25" t="str">
        <f>VLOOKUP(Table1[[#This Row],[SchoolDBN]],Sheet2!$A$1:$E$205,5,FALSE)</f>
        <v>X</v>
      </c>
      <c r="D159" s="1" t="s">
        <v>387</v>
      </c>
      <c r="E159" s="25" t="str">
        <f>VLOOKUP(D159,Sheet2!$A$1:$E$205,4,FALSE)</f>
        <v>SUNY</v>
      </c>
      <c r="F159" s="25">
        <v>0</v>
      </c>
      <c r="G159" s="25">
        <v>0</v>
      </c>
      <c r="H159" s="25">
        <v>0</v>
      </c>
      <c r="I159" s="25">
        <v>0</v>
      </c>
      <c r="J159" s="25">
        <v>0</v>
      </c>
      <c r="K159" s="25">
        <v>0</v>
      </c>
      <c r="L159" s="25">
        <v>156.02500000000001</v>
      </c>
      <c r="M159" s="25">
        <v>92.174999999999997</v>
      </c>
      <c r="N159" s="25">
        <v>96.075000000000003</v>
      </c>
      <c r="O159" s="25">
        <v>0</v>
      </c>
      <c r="P159" s="25">
        <v>0</v>
      </c>
      <c r="Q159" s="25">
        <v>0</v>
      </c>
      <c r="R159" s="25">
        <v>0</v>
      </c>
      <c r="S159" s="25">
        <v>0</v>
      </c>
      <c r="T159" s="26">
        <f t="shared" si="10"/>
        <v>344.27499999999998</v>
      </c>
      <c r="U159" s="25">
        <v>0</v>
      </c>
      <c r="V159" s="25">
        <v>0</v>
      </c>
      <c r="W159" s="25">
        <v>0</v>
      </c>
      <c r="X159" s="25">
        <v>0</v>
      </c>
      <c r="Y159" s="25">
        <v>0</v>
      </c>
      <c r="Z159" s="25">
        <v>0</v>
      </c>
      <c r="AA159" s="25">
        <v>0</v>
      </c>
      <c r="AB159" s="25">
        <v>1</v>
      </c>
      <c r="AC159" s="25">
        <v>2</v>
      </c>
      <c r="AD159" s="25">
        <v>0</v>
      </c>
      <c r="AE159" s="25">
        <v>0</v>
      </c>
      <c r="AF159" s="25">
        <v>0</v>
      </c>
      <c r="AG159" s="25">
        <v>0</v>
      </c>
      <c r="AH159" s="25">
        <v>0</v>
      </c>
      <c r="AI159" s="25">
        <f t="shared" si="11"/>
        <v>3</v>
      </c>
      <c r="AJ159" s="25">
        <v>0</v>
      </c>
      <c r="AK159" s="25">
        <v>0</v>
      </c>
      <c r="AL159" s="25">
        <v>0</v>
      </c>
      <c r="AM159" s="25">
        <v>0</v>
      </c>
      <c r="AN159" s="25">
        <v>0</v>
      </c>
      <c r="AO159" s="25">
        <v>0</v>
      </c>
      <c r="AP159" s="25">
        <v>38</v>
      </c>
      <c r="AQ159" s="25">
        <v>15</v>
      </c>
      <c r="AR159" s="25">
        <v>25</v>
      </c>
      <c r="AS159" s="1">
        <v>0</v>
      </c>
      <c r="AT159" s="1">
        <v>0</v>
      </c>
      <c r="AU159" s="1">
        <v>0</v>
      </c>
      <c r="AV159" s="1">
        <v>0</v>
      </c>
      <c r="AW159" s="1">
        <v>0</v>
      </c>
      <c r="AX159" s="3">
        <f t="shared" si="12"/>
        <v>78</v>
      </c>
      <c r="AY159" s="1">
        <v>0</v>
      </c>
      <c r="AZ159" s="1">
        <v>0</v>
      </c>
      <c r="BA159" s="1">
        <v>0</v>
      </c>
      <c r="BB159" s="1">
        <v>0</v>
      </c>
      <c r="BC159" s="1">
        <v>0</v>
      </c>
      <c r="BD159" s="1">
        <v>0</v>
      </c>
      <c r="BE159" s="1">
        <v>0</v>
      </c>
      <c r="BF159" s="1">
        <v>0</v>
      </c>
      <c r="BG159" s="1">
        <v>1</v>
      </c>
      <c r="BH159" s="1">
        <v>0</v>
      </c>
      <c r="BI159" s="1">
        <v>0</v>
      </c>
      <c r="BJ159" s="1">
        <v>0</v>
      </c>
      <c r="BK159" s="1">
        <v>0</v>
      </c>
      <c r="BL159" s="1">
        <v>0</v>
      </c>
      <c r="BM159" s="3">
        <f t="shared" si="13"/>
        <v>1</v>
      </c>
      <c r="BN159" s="1">
        <v>0</v>
      </c>
      <c r="BO159" s="1">
        <v>0</v>
      </c>
      <c r="BP159" s="1">
        <v>0</v>
      </c>
      <c r="BQ159" s="1">
        <v>0</v>
      </c>
      <c r="BR159" s="1">
        <v>0</v>
      </c>
      <c r="BS159" s="1">
        <v>0</v>
      </c>
      <c r="BT159" s="1">
        <v>0</v>
      </c>
      <c r="BU159" s="1">
        <v>0</v>
      </c>
      <c r="BV159" s="1">
        <v>0</v>
      </c>
      <c r="BW159" s="1">
        <v>0</v>
      </c>
      <c r="BX159" s="1">
        <v>0</v>
      </c>
      <c r="BY159" s="1">
        <v>0</v>
      </c>
      <c r="BZ159" s="1">
        <v>0</v>
      </c>
      <c r="CA159" s="1">
        <v>0</v>
      </c>
      <c r="CB159" s="6">
        <f t="shared" si="14"/>
        <v>0</v>
      </c>
      <c r="CC159"/>
    </row>
    <row r="160" spans="1:81" x14ac:dyDescent="0.25">
      <c r="A160" s="1" t="s">
        <v>388</v>
      </c>
      <c r="B160" s="25">
        <f>VLOOKUP(Table1[[#This Row],[SchoolDBN]],Sheet2!$A$1:$E$205,2,FALSE)</f>
        <v>320700860889</v>
      </c>
      <c r="C160" s="25" t="str">
        <f>VLOOKUP(Table1[[#This Row],[SchoolDBN]],Sheet2!$A$1:$E$205,5,FALSE)</f>
        <v>X</v>
      </c>
      <c r="D160" s="1" t="s">
        <v>389</v>
      </c>
      <c r="E160" s="25" t="str">
        <f>VLOOKUP(D160,Sheet2!$A$1:$E$205,4,FALSE)</f>
        <v>DOE</v>
      </c>
      <c r="F160" s="25">
        <v>112.175</v>
      </c>
      <c r="G160" s="25">
        <v>113.35</v>
      </c>
      <c r="H160" s="25">
        <v>59.25</v>
      </c>
      <c r="I160" s="25">
        <v>53.1</v>
      </c>
      <c r="J160" s="25">
        <v>61.024999999999999</v>
      </c>
      <c r="K160" s="25">
        <v>49.05</v>
      </c>
      <c r="L160" s="25">
        <v>0</v>
      </c>
      <c r="M160" s="25">
        <v>0</v>
      </c>
      <c r="N160" s="25">
        <v>0</v>
      </c>
      <c r="O160" s="25">
        <v>0</v>
      </c>
      <c r="P160" s="25">
        <v>0</v>
      </c>
      <c r="Q160" s="25">
        <v>0</v>
      </c>
      <c r="R160" s="25">
        <v>0</v>
      </c>
      <c r="S160" s="25">
        <v>0</v>
      </c>
      <c r="T160" s="26">
        <f t="shared" si="10"/>
        <v>447.95</v>
      </c>
      <c r="U160" s="25">
        <v>4.5999999999999996</v>
      </c>
      <c r="V160" s="25">
        <v>9</v>
      </c>
      <c r="W160" s="25">
        <v>0</v>
      </c>
      <c r="X160" s="25">
        <v>0</v>
      </c>
      <c r="Y160" s="25">
        <v>3</v>
      </c>
      <c r="Z160" s="25">
        <v>6.6749999999999998</v>
      </c>
      <c r="AA160" s="25">
        <v>0</v>
      </c>
      <c r="AB160" s="25">
        <v>0</v>
      </c>
      <c r="AC160" s="25">
        <v>0</v>
      </c>
      <c r="AD160" s="25">
        <v>0</v>
      </c>
      <c r="AE160" s="25">
        <v>0</v>
      </c>
      <c r="AF160" s="25">
        <v>0</v>
      </c>
      <c r="AG160" s="25">
        <v>0</v>
      </c>
      <c r="AH160" s="25">
        <v>0</v>
      </c>
      <c r="AI160" s="25">
        <f t="shared" si="11"/>
        <v>23.275000000000002</v>
      </c>
      <c r="AJ160" s="25">
        <v>0</v>
      </c>
      <c r="AK160" s="25">
        <v>0</v>
      </c>
      <c r="AL160" s="25">
        <v>0</v>
      </c>
      <c r="AM160" s="25">
        <v>0</v>
      </c>
      <c r="AN160" s="25">
        <v>0</v>
      </c>
      <c r="AO160" s="25">
        <v>0</v>
      </c>
      <c r="AP160" s="25">
        <v>0</v>
      </c>
      <c r="AQ160" s="25">
        <v>0</v>
      </c>
      <c r="AR160" s="25">
        <v>0</v>
      </c>
      <c r="AS160" s="1">
        <v>0</v>
      </c>
      <c r="AT160" s="1">
        <v>0</v>
      </c>
      <c r="AU160" s="1">
        <v>0</v>
      </c>
      <c r="AV160" s="1">
        <v>0</v>
      </c>
      <c r="AW160" s="1">
        <v>0</v>
      </c>
      <c r="AX160" s="3">
        <f t="shared" si="12"/>
        <v>0</v>
      </c>
      <c r="AY160" s="1">
        <v>0</v>
      </c>
      <c r="AZ160" s="1">
        <v>0</v>
      </c>
      <c r="BA160" s="1">
        <v>0</v>
      </c>
      <c r="BB160" s="1">
        <v>0</v>
      </c>
      <c r="BC160" s="1">
        <v>0</v>
      </c>
      <c r="BD160" s="1">
        <v>0</v>
      </c>
      <c r="BE160" s="1">
        <v>0</v>
      </c>
      <c r="BF160" s="1">
        <v>0</v>
      </c>
      <c r="BG160" s="1">
        <v>0</v>
      </c>
      <c r="BH160" s="1">
        <v>0</v>
      </c>
      <c r="BI160" s="1">
        <v>0</v>
      </c>
      <c r="BJ160" s="1">
        <v>0</v>
      </c>
      <c r="BK160" s="1">
        <v>0</v>
      </c>
      <c r="BL160" s="1">
        <v>0</v>
      </c>
      <c r="BM160" s="3">
        <f t="shared" si="13"/>
        <v>0</v>
      </c>
      <c r="BN160" s="1">
        <v>0</v>
      </c>
      <c r="BO160" s="1">
        <v>0</v>
      </c>
      <c r="BP160" s="1">
        <v>0</v>
      </c>
      <c r="BQ160" s="1">
        <v>0</v>
      </c>
      <c r="BR160" s="1">
        <v>0</v>
      </c>
      <c r="BS160" s="1">
        <v>0</v>
      </c>
      <c r="BT160" s="1">
        <v>0</v>
      </c>
      <c r="BU160" s="1">
        <v>0</v>
      </c>
      <c r="BV160" s="1">
        <v>0</v>
      </c>
      <c r="BW160" s="1">
        <v>0</v>
      </c>
      <c r="BX160" s="1">
        <v>0</v>
      </c>
      <c r="BY160" s="1">
        <v>0</v>
      </c>
      <c r="BZ160" s="1">
        <v>0</v>
      </c>
      <c r="CA160" s="1">
        <v>0</v>
      </c>
      <c r="CB160" s="6">
        <f t="shared" si="14"/>
        <v>0</v>
      </c>
      <c r="CC160"/>
    </row>
    <row r="161" spans="1:81" x14ac:dyDescent="0.25">
      <c r="A161" s="1" t="s">
        <v>390</v>
      </c>
      <c r="B161" s="25">
        <f>VLOOKUP(Table1[[#This Row],[SchoolDBN]],Sheet2!$A$1:$E$205,2,FALSE)</f>
        <v>320800860903</v>
      </c>
      <c r="C161" s="25" t="str">
        <f>VLOOKUP(Table1[[#This Row],[SchoolDBN]],Sheet2!$A$1:$E$205,5,FALSE)</f>
        <v>X</v>
      </c>
      <c r="D161" s="1" t="s">
        <v>391</v>
      </c>
      <c r="E161" s="25" t="str">
        <f>VLOOKUP(D161,Sheet2!$A$1:$E$205,4,FALSE)</f>
        <v>DOE</v>
      </c>
      <c r="F161" s="25">
        <v>75.974999999999994</v>
      </c>
      <c r="G161" s="25">
        <v>71.900000000000006</v>
      </c>
      <c r="H161" s="25">
        <v>76.924999999999997</v>
      </c>
      <c r="I161" s="25">
        <v>70.825000000000003</v>
      </c>
      <c r="J161" s="25">
        <v>74.099999999999994</v>
      </c>
      <c r="K161" s="25">
        <v>74.775000000000006</v>
      </c>
      <c r="L161" s="25">
        <v>73.825000000000003</v>
      </c>
      <c r="M161" s="25">
        <v>69.849999999999994</v>
      </c>
      <c r="N161" s="25">
        <v>80</v>
      </c>
      <c r="O161" s="25">
        <v>74.95</v>
      </c>
      <c r="P161" s="25">
        <v>81</v>
      </c>
      <c r="Q161" s="25">
        <v>52</v>
      </c>
      <c r="R161" s="25">
        <v>62</v>
      </c>
      <c r="S161" s="25">
        <v>0</v>
      </c>
      <c r="T161" s="26">
        <f t="shared" si="10"/>
        <v>938.12500000000011</v>
      </c>
      <c r="U161" s="25">
        <v>3</v>
      </c>
      <c r="V161" s="25">
        <v>1</v>
      </c>
      <c r="W161" s="25">
        <v>4</v>
      </c>
      <c r="X161" s="25">
        <v>5</v>
      </c>
      <c r="Y161" s="25">
        <v>3</v>
      </c>
      <c r="Z161" s="25">
        <v>5</v>
      </c>
      <c r="AA161" s="25">
        <v>4</v>
      </c>
      <c r="AB161" s="25">
        <v>4</v>
      </c>
      <c r="AC161" s="25">
        <v>3</v>
      </c>
      <c r="AD161" s="25">
        <v>3.9750000000000001</v>
      </c>
      <c r="AE161" s="25">
        <v>1</v>
      </c>
      <c r="AF161" s="25">
        <v>1</v>
      </c>
      <c r="AG161" s="25">
        <v>0</v>
      </c>
      <c r="AH161" s="25">
        <v>0</v>
      </c>
      <c r="AI161" s="25">
        <f t="shared" si="11"/>
        <v>37.975000000000001</v>
      </c>
      <c r="AJ161" s="25">
        <v>0</v>
      </c>
      <c r="AK161" s="25">
        <v>0</v>
      </c>
      <c r="AL161" s="25">
        <v>7</v>
      </c>
      <c r="AM161" s="25">
        <v>5.9</v>
      </c>
      <c r="AN161" s="25">
        <v>2</v>
      </c>
      <c r="AO161" s="25">
        <v>2</v>
      </c>
      <c r="AP161" s="25">
        <v>1</v>
      </c>
      <c r="AQ161" s="25">
        <v>1</v>
      </c>
      <c r="AR161" s="25">
        <v>0</v>
      </c>
      <c r="AS161" s="1">
        <v>0</v>
      </c>
      <c r="AT161" s="1">
        <v>2</v>
      </c>
      <c r="AU161" s="1">
        <v>0</v>
      </c>
      <c r="AV161" s="1">
        <v>1</v>
      </c>
      <c r="AW161" s="1">
        <v>0</v>
      </c>
      <c r="AX161" s="3">
        <f t="shared" si="12"/>
        <v>21.9</v>
      </c>
      <c r="AY161" s="1">
        <v>11</v>
      </c>
      <c r="AZ161" s="1">
        <v>5</v>
      </c>
      <c r="BA161" s="1">
        <v>5.95</v>
      </c>
      <c r="BB161" s="1">
        <v>7</v>
      </c>
      <c r="BC161" s="1">
        <v>10.95</v>
      </c>
      <c r="BD161" s="1">
        <v>6.95</v>
      </c>
      <c r="BE161" s="1">
        <v>9</v>
      </c>
      <c r="BF161" s="1">
        <v>9</v>
      </c>
      <c r="BG161" s="1">
        <v>10</v>
      </c>
      <c r="BH161" s="1">
        <v>9</v>
      </c>
      <c r="BI161" s="1">
        <v>12</v>
      </c>
      <c r="BJ161" s="1">
        <v>5</v>
      </c>
      <c r="BK161" s="1">
        <v>4</v>
      </c>
      <c r="BL161" s="1">
        <v>0</v>
      </c>
      <c r="BM161" s="3">
        <f t="shared" si="13"/>
        <v>104.85</v>
      </c>
      <c r="BN161" s="1">
        <v>0</v>
      </c>
      <c r="BO161" s="1">
        <v>0</v>
      </c>
      <c r="BP161" s="1">
        <v>0</v>
      </c>
      <c r="BQ161" s="1">
        <v>0</v>
      </c>
      <c r="BR161" s="1">
        <v>0</v>
      </c>
      <c r="BS161" s="1">
        <v>0</v>
      </c>
      <c r="BT161" s="1">
        <v>0</v>
      </c>
      <c r="BU161" s="1">
        <v>0</v>
      </c>
      <c r="BV161" s="1">
        <v>0</v>
      </c>
      <c r="BW161" s="1">
        <v>0</v>
      </c>
      <c r="BX161" s="1">
        <v>0</v>
      </c>
      <c r="BY161" s="1">
        <v>0</v>
      </c>
      <c r="BZ161" s="1">
        <v>0</v>
      </c>
      <c r="CA161" s="1">
        <v>0</v>
      </c>
      <c r="CB161" s="6">
        <f t="shared" si="14"/>
        <v>0</v>
      </c>
      <c r="CC161"/>
    </row>
    <row r="162" spans="1:81" x14ac:dyDescent="0.25">
      <c r="A162" s="1" t="s">
        <v>392</v>
      </c>
      <c r="B162" s="25">
        <f>VLOOKUP(Table1[[#This Row],[SchoolDBN]],Sheet2!$A$1:$E$205,2,FALSE)</f>
        <v>321200860898</v>
      </c>
      <c r="C162" s="25" t="str">
        <f>VLOOKUP(Table1[[#This Row],[SchoolDBN]],Sheet2!$A$1:$E$205,5,FALSE)</f>
        <v>X</v>
      </c>
      <c r="D162" s="1" t="s">
        <v>393</v>
      </c>
      <c r="E162" s="25" t="str">
        <f>VLOOKUP(D162,Sheet2!$A$1:$E$205,4,FALSE)</f>
        <v>DOE</v>
      </c>
      <c r="F162" s="25">
        <v>65.594999999999999</v>
      </c>
      <c r="G162" s="25">
        <v>65.427999999999997</v>
      </c>
      <c r="H162" s="25">
        <v>64.094999999999999</v>
      </c>
      <c r="I162" s="25">
        <v>41.381</v>
      </c>
      <c r="J162" s="25">
        <v>41.072000000000003</v>
      </c>
      <c r="K162" s="25">
        <v>38</v>
      </c>
      <c r="L162" s="25">
        <v>45.19</v>
      </c>
      <c r="M162" s="25">
        <v>31</v>
      </c>
      <c r="N162" s="25">
        <v>18.238</v>
      </c>
      <c r="O162" s="25">
        <v>0</v>
      </c>
      <c r="P162" s="25">
        <v>0</v>
      </c>
      <c r="Q162" s="25">
        <v>0</v>
      </c>
      <c r="R162" s="25">
        <v>0</v>
      </c>
      <c r="S162" s="25">
        <v>0</v>
      </c>
      <c r="T162" s="26">
        <f t="shared" si="10"/>
        <v>409.99900000000002</v>
      </c>
      <c r="U162" s="25">
        <v>2.8559999999999999</v>
      </c>
      <c r="V162" s="25">
        <v>1.9039999999999999</v>
      </c>
      <c r="W162" s="25">
        <v>2.8559999999999999</v>
      </c>
      <c r="X162" s="25">
        <v>4.76</v>
      </c>
      <c r="Y162" s="25">
        <v>0</v>
      </c>
      <c r="Z162" s="25">
        <v>1.9039999999999999</v>
      </c>
      <c r="AA162" s="25">
        <v>1.9039999999999999</v>
      </c>
      <c r="AB162" s="25">
        <v>0</v>
      </c>
      <c r="AC162" s="25">
        <v>0.95199999999999996</v>
      </c>
      <c r="AD162" s="25">
        <v>0</v>
      </c>
      <c r="AE162" s="25">
        <v>0</v>
      </c>
      <c r="AF162" s="25">
        <v>0</v>
      </c>
      <c r="AG162" s="25">
        <v>0</v>
      </c>
      <c r="AH162" s="25">
        <v>0</v>
      </c>
      <c r="AI162" s="25">
        <f t="shared" si="11"/>
        <v>17.135999999999996</v>
      </c>
      <c r="AJ162" s="25">
        <v>2.927</v>
      </c>
      <c r="AK162" s="25">
        <v>5.6890000000000001</v>
      </c>
      <c r="AL162" s="25">
        <v>3.8079999999999998</v>
      </c>
      <c r="AM162" s="25">
        <v>0.95199999999999996</v>
      </c>
      <c r="AN162" s="25">
        <v>0.95199999999999996</v>
      </c>
      <c r="AO162" s="25">
        <v>0</v>
      </c>
      <c r="AP162" s="25">
        <v>0</v>
      </c>
      <c r="AQ162" s="25">
        <v>0.95199999999999996</v>
      </c>
      <c r="AR162" s="25">
        <v>0</v>
      </c>
      <c r="AS162" s="1">
        <v>0</v>
      </c>
      <c r="AT162" s="1">
        <v>0</v>
      </c>
      <c r="AU162" s="1">
        <v>0</v>
      </c>
      <c r="AV162" s="1">
        <v>0</v>
      </c>
      <c r="AW162" s="1">
        <v>0</v>
      </c>
      <c r="AX162" s="3">
        <f t="shared" si="12"/>
        <v>15.28</v>
      </c>
      <c r="AY162" s="1">
        <v>0</v>
      </c>
      <c r="AZ162" s="1">
        <v>0</v>
      </c>
      <c r="BA162" s="1">
        <v>0</v>
      </c>
      <c r="BB162" s="1">
        <v>0</v>
      </c>
      <c r="BC162" s="1">
        <v>0</v>
      </c>
      <c r="BD162" s="1">
        <v>0</v>
      </c>
      <c r="BE162" s="1">
        <v>0</v>
      </c>
      <c r="BF162" s="1">
        <v>0</v>
      </c>
      <c r="BG162" s="1">
        <v>0</v>
      </c>
      <c r="BH162" s="1">
        <v>0</v>
      </c>
      <c r="BI162" s="1">
        <v>0</v>
      </c>
      <c r="BJ162" s="1">
        <v>0</v>
      </c>
      <c r="BK162" s="1">
        <v>0</v>
      </c>
      <c r="BL162" s="1">
        <v>0</v>
      </c>
      <c r="BM162" s="3">
        <f t="shared" si="13"/>
        <v>0</v>
      </c>
      <c r="BN162" s="1">
        <v>0</v>
      </c>
      <c r="BO162" s="1">
        <v>0</v>
      </c>
      <c r="BP162" s="1">
        <v>0</v>
      </c>
      <c r="BQ162" s="1">
        <v>0</v>
      </c>
      <c r="BR162" s="1">
        <v>0</v>
      </c>
      <c r="BS162" s="1">
        <v>0</v>
      </c>
      <c r="BT162" s="1">
        <v>0</v>
      </c>
      <c r="BU162" s="1">
        <v>0</v>
      </c>
      <c r="BV162" s="1">
        <v>0</v>
      </c>
      <c r="BW162" s="1">
        <v>0</v>
      </c>
      <c r="BX162" s="1">
        <v>0</v>
      </c>
      <c r="BY162" s="1">
        <v>0</v>
      </c>
      <c r="BZ162" s="1">
        <v>0</v>
      </c>
      <c r="CA162" s="1">
        <v>0</v>
      </c>
      <c r="CB162" s="6">
        <f t="shared" si="14"/>
        <v>0</v>
      </c>
      <c r="CC162"/>
    </row>
    <row r="163" spans="1:81" x14ac:dyDescent="0.25">
      <c r="A163" s="1" t="s">
        <v>394</v>
      </c>
      <c r="B163" s="25">
        <f>VLOOKUP(Table1[[#This Row],[SchoolDBN]],Sheet2!$A$1:$E$205,2,FALSE)</f>
        <v>321000860904</v>
      </c>
      <c r="C163" s="25" t="str">
        <f>VLOOKUP(Table1[[#This Row],[SchoolDBN]],Sheet2!$A$1:$E$205,5,FALSE)</f>
        <v>X</v>
      </c>
      <c r="D163" s="1" t="s">
        <v>395</v>
      </c>
      <c r="E163" s="25" t="str">
        <f>VLOOKUP(D163,Sheet2!$A$1:$E$205,4,FALSE)</f>
        <v>DOE</v>
      </c>
      <c r="F163" s="25">
        <v>0</v>
      </c>
      <c r="G163" s="25">
        <v>0</v>
      </c>
      <c r="H163" s="25">
        <v>0</v>
      </c>
      <c r="I163" s="25">
        <v>0</v>
      </c>
      <c r="J163" s="25">
        <v>0</v>
      </c>
      <c r="K163" s="25">
        <v>0</v>
      </c>
      <c r="L163" s="25">
        <v>0</v>
      </c>
      <c r="M163" s="25">
        <v>0</v>
      </c>
      <c r="N163" s="25">
        <v>0</v>
      </c>
      <c r="O163" s="25">
        <v>127.625</v>
      </c>
      <c r="P163" s="25">
        <v>103.1</v>
      </c>
      <c r="Q163" s="25">
        <v>66.075000000000003</v>
      </c>
      <c r="R163" s="25">
        <v>57.05</v>
      </c>
      <c r="S163" s="25">
        <v>0</v>
      </c>
      <c r="T163" s="26">
        <f t="shared" si="10"/>
        <v>353.85</v>
      </c>
      <c r="U163" s="25">
        <v>0</v>
      </c>
      <c r="V163" s="25">
        <v>0</v>
      </c>
      <c r="W163" s="25">
        <v>0</v>
      </c>
      <c r="X163" s="25">
        <v>0</v>
      </c>
      <c r="Y163" s="25">
        <v>0</v>
      </c>
      <c r="Z163" s="25">
        <v>0</v>
      </c>
      <c r="AA163" s="25">
        <v>0</v>
      </c>
      <c r="AB163" s="25">
        <v>0</v>
      </c>
      <c r="AC163" s="25">
        <v>0</v>
      </c>
      <c r="AD163" s="25">
        <v>2</v>
      </c>
      <c r="AE163" s="25">
        <v>1</v>
      </c>
      <c r="AF163" s="25">
        <v>1</v>
      </c>
      <c r="AG163" s="25">
        <v>0</v>
      </c>
      <c r="AH163" s="25">
        <v>0</v>
      </c>
      <c r="AI163" s="25">
        <f t="shared" si="11"/>
        <v>4</v>
      </c>
      <c r="AJ163" s="25">
        <v>0</v>
      </c>
      <c r="AK163" s="25">
        <v>0</v>
      </c>
      <c r="AL163" s="25">
        <v>0</v>
      </c>
      <c r="AM163" s="25">
        <v>0</v>
      </c>
      <c r="AN163" s="25">
        <v>0</v>
      </c>
      <c r="AO163" s="25">
        <v>0</v>
      </c>
      <c r="AP163" s="25">
        <v>0</v>
      </c>
      <c r="AQ163" s="25">
        <v>0</v>
      </c>
      <c r="AR163" s="25">
        <v>0</v>
      </c>
      <c r="AS163" s="1">
        <v>20.875</v>
      </c>
      <c r="AT163" s="1">
        <v>5</v>
      </c>
      <c r="AU163" s="1">
        <v>9</v>
      </c>
      <c r="AV163" s="1">
        <v>4</v>
      </c>
      <c r="AW163" s="1">
        <v>0</v>
      </c>
      <c r="AX163" s="3">
        <f t="shared" si="12"/>
        <v>38.875</v>
      </c>
      <c r="AY163" s="1">
        <v>0</v>
      </c>
      <c r="AZ163" s="1">
        <v>0</v>
      </c>
      <c r="BA163" s="1">
        <v>0</v>
      </c>
      <c r="BB163" s="1">
        <v>0</v>
      </c>
      <c r="BC163" s="1">
        <v>0</v>
      </c>
      <c r="BD163" s="1">
        <v>0</v>
      </c>
      <c r="BE163" s="1">
        <v>0</v>
      </c>
      <c r="BF163" s="1">
        <v>0</v>
      </c>
      <c r="BG163" s="1">
        <v>0</v>
      </c>
      <c r="BH163" s="1">
        <v>0</v>
      </c>
      <c r="BI163" s="1">
        <v>0</v>
      </c>
      <c r="BJ163" s="1">
        <v>0</v>
      </c>
      <c r="BK163" s="1">
        <v>0</v>
      </c>
      <c r="BL163" s="1">
        <v>0</v>
      </c>
      <c r="BM163" s="3">
        <f t="shared" si="13"/>
        <v>0</v>
      </c>
      <c r="BN163" s="1">
        <v>0</v>
      </c>
      <c r="BO163" s="1">
        <v>0</v>
      </c>
      <c r="BP163" s="1">
        <v>0</v>
      </c>
      <c r="BQ163" s="1">
        <v>0</v>
      </c>
      <c r="BR163" s="1">
        <v>0</v>
      </c>
      <c r="BS163" s="1">
        <v>0</v>
      </c>
      <c r="BT163" s="1">
        <v>0</v>
      </c>
      <c r="BU163" s="1">
        <v>0</v>
      </c>
      <c r="BV163" s="1">
        <v>0</v>
      </c>
      <c r="BW163" s="1">
        <v>0</v>
      </c>
      <c r="BX163" s="1">
        <v>0</v>
      </c>
      <c r="BY163" s="1">
        <v>0</v>
      </c>
      <c r="BZ163" s="1">
        <v>0</v>
      </c>
      <c r="CA163" s="1">
        <v>0</v>
      </c>
      <c r="CB163" s="6">
        <f t="shared" si="14"/>
        <v>0</v>
      </c>
      <c r="CC163"/>
    </row>
    <row r="164" spans="1:81" x14ac:dyDescent="0.25">
      <c r="A164" s="1" t="s">
        <v>396</v>
      </c>
      <c r="B164" s="25">
        <f>VLOOKUP(Table1[[#This Row],[SchoolDBN]],Sheet2!$A$1:$E$205,2,FALSE)</f>
        <v>320800861030</v>
      </c>
      <c r="C164" s="25" t="str">
        <f>VLOOKUP(Table1[[#This Row],[SchoolDBN]],Sheet2!$A$1:$E$205,5,FALSE)</f>
        <v>X</v>
      </c>
      <c r="D164" s="1" t="s">
        <v>397</v>
      </c>
      <c r="E164" s="25" t="str">
        <f>VLOOKUP(D164,Sheet2!$A$1:$E$205,4,FALSE)</f>
        <v>SUNY</v>
      </c>
      <c r="F164" s="25">
        <v>39.774999999999999</v>
      </c>
      <c r="G164" s="25">
        <v>35</v>
      </c>
      <c r="H164" s="25">
        <v>40.024999999999999</v>
      </c>
      <c r="I164" s="25">
        <v>33.950000000000003</v>
      </c>
      <c r="J164" s="25">
        <v>30</v>
      </c>
      <c r="K164" s="25">
        <v>0</v>
      </c>
      <c r="L164" s="25">
        <v>0</v>
      </c>
      <c r="M164" s="25">
        <v>0</v>
      </c>
      <c r="N164" s="25">
        <v>0</v>
      </c>
      <c r="O164" s="25">
        <v>0</v>
      </c>
      <c r="P164" s="25">
        <v>0</v>
      </c>
      <c r="Q164" s="25">
        <v>0</v>
      </c>
      <c r="R164" s="25">
        <v>0</v>
      </c>
      <c r="S164" s="25">
        <v>0</v>
      </c>
      <c r="T164" s="26">
        <f t="shared" si="10"/>
        <v>178.75</v>
      </c>
      <c r="U164" s="25">
        <v>0.9</v>
      </c>
      <c r="V164" s="25">
        <v>1.8</v>
      </c>
      <c r="W164" s="25">
        <v>1.8</v>
      </c>
      <c r="X164" s="25">
        <v>1.8</v>
      </c>
      <c r="Y164" s="25">
        <v>0</v>
      </c>
      <c r="Z164" s="25">
        <v>0</v>
      </c>
      <c r="AA164" s="25">
        <v>0</v>
      </c>
      <c r="AB164" s="25">
        <v>0</v>
      </c>
      <c r="AC164" s="25">
        <v>0</v>
      </c>
      <c r="AD164" s="25">
        <v>0</v>
      </c>
      <c r="AE164" s="25">
        <v>0</v>
      </c>
      <c r="AF164" s="25">
        <v>0</v>
      </c>
      <c r="AG164" s="25">
        <v>0</v>
      </c>
      <c r="AH164" s="25">
        <v>0</v>
      </c>
      <c r="AI164" s="25">
        <f t="shared" si="11"/>
        <v>6.3</v>
      </c>
      <c r="AJ164" s="25">
        <v>0</v>
      </c>
      <c r="AK164" s="25">
        <v>0</v>
      </c>
      <c r="AL164" s="25">
        <v>0</v>
      </c>
      <c r="AM164" s="25">
        <v>0</v>
      </c>
      <c r="AN164" s="25">
        <v>0</v>
      </c>
      <c r="AO164" s="25">
        <v>0</v>
      </c>
      <c r="AP164" s="25">
        <v>0</v>
      </c>
      <c r="AQ164" s="25">
        <v>0</v>
      </c>
      <c r="AR164" s="25">
        <v>0</v>
      </c>
      <c r="AS164" s="1">
        <v>0</v>
      </c>
      <c r="AT164" s="1">
        <v>0</v>
      </c>
      <c r="AU164" s="1">
        <v>0</v>
      </c>
      <c r="AV164" s="1">
        <v>0</v>
      </c>
      <c r="AW164" s="1">
        <v>0</v>
      </c>
      <c r="AX164" s="3">
        <f t="shared" si="12"/>
        <v>0</v>
      </c>
      <c r="AY164" s="1">
        <v>0</v>
      </c>
      <c r="AZ164" s="1">
        <v>0</v>
      </c>
      <c r="BA164" s="1">
        <v>0</v>
      </c>
      <c r="BB164" s="1">
        <v>0</v>
      </c>
      <c r="BC164" s="1">
        <v>0</v>
      </c>
      <c r="BD164" s="1">
        <v>0</v>
      </c>
      <c r="BE164" s="1">
        <v>0</v>
      </c>
      <c r="BF164" s="1">
        <v>0</v>
      </c>
      <c r="BG164" s="1">
        <v>0</v>
      </c>
      <c r="BH164" s="1">
        <v>0</v>
      </c>
      <c r="BI164" s="1">
        <v>0</v>
      </c>
      <c r="BJ164" s="1">
        <v>0</v>
      </c>
      <c r="BK164" s="1">
        <v>0</v>
      </c>
      <c r="BL164" s="1">
        <v>0</v>
      </c>
      <c r="BM164" s="3">
        <f t="shared" si="13"/>
        <v>0</v>
      </c>
      <c r="BN164" s="1">
        <v>0</v>
      </c>
      <c r="BO164" s="1">
        <v>0</v>
      </c>
      <c r="BP164" s="1">
        <v>0</v>
      </c>
      <c r="BQ164" s="1">
        <v>0</v>
      </c>
      <c r="BR164" s="1">
        <v>0</v>
      </c>
      <c r="BS164" s="1">
        <v>0</v>
      </c>
      <c r="BT164" s="1">
        <v>0</v>
      </c>
      <c r="BU164" s="1">
        <v>0</v>
      </c>
      <c r="BV164" s="1">
        <v>0</v>
      </c>
      <c r="BW164" s="1">
        <v>0</v>
      </c>
      <c r="BX164" s="1">
        <v>0</v>
      </c>
      <c r="BY164" s="1">
        <v>0</v>
      </c>
      <c r="BZ164" s="1">
        <v>0</v>
      </c>
      <c r="CA164" s="1">
        <v>0</v>
      </c>
      <c r="CB164" s="6">
        <f t="shared" si="14"/>
        <v>0</v>
      </c>
      <c r="CC164"/>
    </row>
    <row r="165" spans="1:81" x14ac:dyDescent="0.25">
      <c r="A165" s="1" t="s">
        <v>398</v>
      </c>
      <c r="B165" s="25">
        <f>VLOOKUP(Table1[[#This Row],[SchoolDBN]],Sheet2!$A$1:$E$205,2,FALSE)</f>
        <v>320700861035</v>
      </c>
      <c r="C165" s="25" t="str">
        <f>VLOOKUP(Table1[[#This Row],[SchoolDBN]],Sheet2!$A$1:$E$205,5,FALSE)</f>
        <v>X</v>
      </c>
      <c r="D165" s="1" t="s">
        <v>399</v>
      </c>
      <c r="E165" s="25" t="str">
        <f>VLOOKUP(D165,Sheet2!$A$1:$E$205,4,FALSE)</f>
        <v>SED</v>
      </c>
      <c r="F165" s="25">
        <v>55.045000000000002</v>
      </c>
      <c r="G165" s="25">
        <v>66.971999999999994</v>
      </c>
      <c r="H165" s="25">
        <v>64.450999999999993</v>
      </c>
      <c r="I165" s="25">
        <v>36.523000000000003</v>
      </c>
      <c r="J165" s="25">
        <v>0</v>
      </c>
      <c r="K165" s="25">
        <v>0</v>
      </c>
      <c r="L165" s="25">
        <v>0</v>
      </c>
      <c r="M165" s="25">
        <v>0</v>
      </c>
      <c r="N165" s="25">
        <v>0</v>
      </c>
      <c r="O165" s="25">
        <v>0</v>
      </c>
      <c r="P165" s="25">
        <v>0</v>
      </c>
      <c r="Q165" s="25">
        <v>0</v>
      </c>
      <c r="R165" s="25">
        <v>0</v>
      </c>
      <c r="S165" s="25">
        <v>0</v>
      </c>
      <c r="T165" s="26">
        <f t="shared" si="10"/>
        <v>222.99099999999999</v>
      </c>
      <c r="U165" s="25">
        <v>0</v>
      </c>
      <c r="V165" s="25">
        <v>1.9039999999999999</v>
      </c>
      <c r="W165" s="25">
        <v>5.7119999999999997</v>
      </c>
      <c r="X165" s="25">
        <v>2.8559999999999999</v>
      </c>
      <c r="Y165" s="25">
        <v>0</v>
      </c>
      <c r="Z165" s="25">
        <v>0</v>
      </c>
      <c r="AA165" s="25">
        <v>0</v>
      </c>
      <c r="AB165" s="25">
        <v>0</v>
      </c>
      <c r="AC165" s="25">
        <v>0</v>
      </c>
      <c r="AD165" s="25">
        <v>0</v>
      </c>
      <c r="AE165" s="25">
        <v>0</v>
      </c>
      <c r="AF165" s="25">
        <v>0</v>
      </c>
      <c r="AG165" s="25">
        <v>0</v>
      </c>
      <c r="AH165" s="25">
        <v>0</v>
      </c>
      <c r="AI165" s="25">
        <f t="shared" si="11"/>
        <v>10.472</v>
      </c>
      <c r="AJ165" s="25">
        <v>5.7119999999999997</v>
      </c>
      <c r="AK165" s="25">
        <v>4.76</v>
      </c>
      <c r="AL165" s="25">
        <v>1.9039999999999999</v>
      </c>
      <c r="AM165" s="25">
        <v>0.95199999999999996</v>
      </c>
      <c r="AN165" s="25">
        <v>0</v>
      </c>
      <c r="AO165" s="25">
        <v>0</v>
      </c>
      <c r="AP165" s="25">
        <v>0</v>
      </c>
      <c r="AQ165" s="25">
        <v>0</v>
      </c>
      <c r="AR165" s="25">
        <v>0</v>
      </c>
      <c r="AS165" s="1">
        <v>0</v>
      </c>
      <c r="AT165" s="1">
        <v>0</v>
      </c>
      <c r="AU165" s="1">
        <v>0</v>
      </c>
      <c r="AV165" s="1">
        <v>0</v>
      </c>
      <c r="AW165" s="1">
        <v>0</v>
      </c>
      <c r="AX165" s="3">
        <f t="shared" si="12"/>
        <v>13.327999999999999</v>
      </c>
      <c r="AY165" s="1">
        <v>0</v>
      </c>
      <c r="AZ165" s="1">
        <v>0</v>
      </c>
      <c r="BA165" s="1">
        <v>0</v>
      </c>
      <c r="BB165" s="1">
        <v>0</v>
      </c>
      <c r="BC165" s="1">
        <v>0</v>
      </c>
      <c r="BD165" s="1">
        <v>0</v>
      </c>
      <c r="BE165" s="1">
        <v>0</v>
      </c>
      <c r="BF165" s="1">
        <v>0</v>
      </c>
      <c r="BG165" s="1">
        <v>0</v>
      </c>
      <c r="BH165" s="1">
        <v>0</v>
      </c>
      <c r="BI165" s="1">
        <v>0</v>
      </c>
      <c r="BJ165" s="1">
        <v>0</v>
      </c>
      <c r="BK165" s="1">
        <v>0</v>
      </c>
      <c r="BL165" s="1">
        <v>0</v>
      </c>
      <c r="BM165" s="3">
        <f t="shared" si="13"/>
        <v>0</v>
      </c>
      <c r="BN165" s="1">
        <v>0</v>
      </c>
      <c r="BO165" s="1">
        <v>0</v>
      </c>
      <c r="BP165" s="1">
        <v>0</v>
      </c>
      <c r="BQ165" s="1">
        <v>0</v>
      </c>
      <c r="BR165" s="1">
        <v>0</v>
      </c>
      <c r="BS165" s="1">
        <v>0</v>
      </c>
      <c r="BT165" s="1">
        <v>0</v>
      </c>
      <c r="BU165" s="1">
        <v>0</v>
      </c>
      <c r="BV165" s="1">
        <v>0</v>
      </c>
      <c r="BW165" s="1">
        <v>0</v>
      </c>
      <c r="BX165" s="1">
        <v>0</v>
      </c>
      <c r="BY165" s="1">
        <v>0</v>
      </c>
      <c r="BZ165" s="1">
        <v>0</v>
      </c>
      <c r="CA165" s="1">
        <v>0</v>
      </c>
      <c r="CB165" s="6">
        <f t="shared" si="14"/>
        <v>0</v>
      </c>
      <c r="CC165"/>
    </row>
    <row r="166" spans="1:81" x14ac:dyDescent="0.25">
      <c r="A166" s="1" t="s">
        <v>400</v>
      </c>
      <c r="B166" s="25">
        <f>VLOOKUP(Table1[[#This Row],[SchoolDBN]],Sheet2!$A$1:$E$205,2,FALSE)</f>
        <v>321100860909</v>
      </c>
      <c r="C166" s="25" t="str">
        <f>VLOOKUP(Table1[[#This Row],[SchoolDBN]],Sheet2!$A$1:$E$205,5,FALSE)</f>
        <v>X</v>
      </c>
      <c r="D166" s="1" t="s">
        <v>401</v>
      </c>
      <c r="E166" s="25" t="str">
        <f>VLOOKUP(D166,Sheet2!$A$1:$E$205,4,FALSE)</f>
        <v>SUNY</v>
      </c>
      <c r="F166" s="25">
        <v>41.924999999999997</v>
      </c>
      <c r="G166" s="25">
        <v>35.9</v>
      </c>
      <c r="H166" s="25">
        <v>34.950000000000003</v>
      </c>
      <c r="I166" s="25">
        <v>38</v>
      </c>
      <c r="J166" s="25">
        <v>31.95</v>
      </c>
      <c r="K166" s="25">
        <v>39</v>
      </c>
      <c r="L166" s="25">
        <v>35</v>
      </c>
      <c r="M166" s="25">
        <v>33</v>
      </c>
      <c r="N166" s="25">
        <v>34</v>
      </c>
      <c r="O166" s="25">
        <v>0</v>
      </c>
      <c r="P166" s="25">
        <v>0</v>
      </c>
      <c r="Q166" s="25">
        <v>0</v>
      </c>
      <c r="R166" s="25">
        <v>0</v>
      </c>
      <c r="S166" s="25">
        <v>0</v>
      </c>
      <c r="T166" s="26">
        <f t="shared" si="10"/>
        <v>323.72499999999997</v>
      </c>
      <c r="U166" s="25">
        <v>0</v>
      </c>
      <c r="V166" s="25">
        <v>0</v>
      </c>
      <c r="W166" s="25">
        <v>1.9</v>
      </c>
      <c r="X166" s="25">
        <v>0.95</v>
      </c>
      <c r="Y166" s="25">
        <v>0.95</v>
      </c>
      <c r="Z166" s="25">
        <v>0</v>
      </c>
      <c r="AA166" s="25">
        <v>0</v>
      </c>
      <c r="AB166" s="25">
        <v>0.95</v>
      </c>
      <c r="AC166" s="25">
        <v>0</v>
      </c>
      <c r="AD166" s="25">
        <v>0</v>
      </c>
      <c r="AE166" s="25">
        <v>0</v>
      </c>
      <c r="AF166" s="25">
        <v>0</v>
      </c>
      <c r="AG166" s="25">
        <v>0</v>
      </c>
      <c r="AH166" s="25">
        <v>0</v>
      </c>
      <c r="AI166" s="25">
        <f t="shared" si="11"/>
        <v>4.75</v>
      </c>
      <c r="AJ166" s="25">
        <v>0</v>
      </c>
      <c r="AK166" s="25">
        <v>0</v>
      </c>
      <c r="AL166" s="25">
        <v>0</v>
      </c>
      <c r="AM166" s="25">
        <v>0</v>
      </c>
      <c r="AN166" s="25">
        <v>0</v>
      </c>
      <c r="AO166" s="25">
        <v>0</v>
      </c>
      <c r="AP166" s="25">
        <v>0</v>
      </c>
      <c r="AQ166" s="25">
        <v>0</v>
      </c>
      <c r="AR166" s="25">
        <v>0</v>
      </c>
      <c r="AS166" s="1">
        <v>0</v>
      </c>
      <c r="AT166" s="1">
        <v>0</v>
      </c>
      <c r="AU166" s="1">
        <v>0</v>
      </c>
      <c r="AV166" s="1">
        <v>0</v>
      </c>
      <c r="AW166" s="1">
        <v>0</v>
      </c>
      <c r="AX166" s="3">
        <f t="shared" si="12"/>
        <v>0</v>
      </c>
      <c r="AY166" s="1">
        <v>0</v>
      </c>
      <c r="AZ166" s="1">
        <v>0</v>
      </c>
      <c r="BA166" s="1">
        <v>0</v>
      </c>
      <c r="BB166" s="1">
        <v>0</v>
      </c>
      <c r="BC166" s="1">
        <v>0</v>
      </c>
      <c r="BD166" s="1">
        <v>0</v>
      </c>
      <c r="BE166" s="1">
        <v>0</v>
      </c>
      <c r="BF166" s="1">
        <v>0</v>
      </c>
      <c r="BG166" s="1">
        <v>0</v>
      </c>
      <c r="BH166" s="1">
        <v>0</v>
      </c>
      <c r="BI166" s="1">
        <v>0</v>
      </c>
      <c r="BJ166" s="1">
        <v>0</v>
      </c>
      <c r="BK166" s="1">
        <v>0</v>
      </c>
      <c r="BL166" s="1">
        <v>0</v>
      </c>
      <c r="BM166" s="3">
        <f t="shared" si="13"/>
        <v>0</v>
      </c>
      <c r="BN166" s="1">
        <v>0</v>
      </c>
      <c r="BO166" s="1">
        <v>0</v>
      </c>
      <c r="BP166" s="1">
        <v>0</v>
      </c>
      <c r="BQ166" s="1">
        <v>0</v>
      </c>
      <c r="BR166" s="1">
        <v>0</v>
      </c>
      <c r="BS166" s="1">
        <v>0</v>
      </c>
      <c r="BT166" s="1">
        <v>0</v>
      </c>
      <c r="BU166" s="1">
        <v>0</v>
      </c>
      <c r="BV166" s="1">
        <v>0</v>
      </c>
      <c r="BW166" s="1">
        <v>0</v>
      </c>
      <c r="BX166" s="1">
        <v>0</v>
      </c>
      <c r="BY166" s="1">
        <v>0</v>
      </c>
      <c r="BZ166" s="1">
        <v>0</v>
      </c>
      <c r="CA166" s="1">
        <v>0</v>
      </c>
      <c r="CB166" s="6">
        <f t="shared" si="14"/>
        <v>0</v>
      </c>
      <c r="CC166"/>
    </row>
    <row r="167" spans="1:81" x14ac:dyDescent="0.25">
      <c r="A167" s="1" t="s">
        <v>402</v>
      </c>
      <c r="B167" s="25">
        <f>VLOOKUP(Table1[[#This Row],[SchoolDBN]],Sheet2!$A$1:$E$205,2,FALSE)</f>
        <v>320800861044</v>
      </c>
      <c r="C167" s="25" t="str">
        <f>VLOOKUP(Table1[[#This Row],[SchoolDBN]],Sheet2!$A$1:$E$205,5,FALSE)</f>
        <v>X</v>
      </c>
      <c r="D167" s="1" t="s">
        <v>403</v>
      </c>
      <c r="E167" s="25" t="str">
        <f>VLOOKUP(D167,Sheet2!$A$1:$E$205,4,FALSE)</f>
        <v>SUNY</v>
      </c>
      <c r="F167" s="25">
        <v>86.075000000000003</v>
      </c>
      <c r="G167" s="25">
        <v>58.774999999999999</v>
      </c>
      <c r="H167" s="25">
        <v>86.125</v>
      </c>
      <c r="I167" s="25">
        <v>90.025000000000006</v>
      </c>
      <c r="J167" s="25">
        <v>0</v>
      </c>
      <c r="K167" s="25">
        <v>0</v>
      </c>
      <c r="L167" s="25">
        <v>0</v>
      </c>
      <c r="M167" s="25">
        <v>0</v>
      </c>
      <c r="N167" s="25">
        <v>0</v>
      </c>
      <c r="O167" s="25">
        <v>0</v>
      </c>
      <c r="P167" s="25">
        <v>0</v>
      </c>
      <c r="Q167" s="25">
        <v>0</v>
      </c>
      <c r="R167" s="25">
        <v>0</v>
      </c>
      <c r="S167" s="25">
        <v>0</v>
      </c>
      <c r="T167" s="26">
        <f t="shared" si="10"/>
        <v>321</v>
      </c>
      <c r="U167" s="25">
        <v>4</v>
      </c>
      <c r="V167" s="25">
        <v>1</v>
      </c>
      <c r="W167" s="25">
        <v>6</v>
      </c>
      <c r="X167" s="25">
        <v>3</v>
      </c>
      <c r="Y167" s="25">
        <v>0</v>
      </c>
      <c r="Z167" s="25">
        <v>0</v>
      </c>
      <c r="AA167" s="25">
        <v>0</v>
      </c>
      <c r="AB167" s="25">
        <v>0</v>
      </c>
      <c r="AC167" s="25">
        <v>0</v>
      </c>
      <c r="AD167" s="25">
        <v>0</v>
      </c>
      <c r="AE167" s="25">
        <v>0</v>
      </c>
      <c r="AF167" s="25">
        <v>0</v>
      </c>
      <c r="AG167" s="25">
        <v>0</v>
      </c>
      <c r="AH167" s="25">
        <v>0</v>
      </c>
      <c r="AI167" s="25">
        <f t="shared" si="11"/>
        <v>14</v>
      </c>
      <c r="AJ167" s="25">
        <v>5</v>
      </c>
      <c r="AK167" s="25">
        <v>3</v>
      </c>
      <c r="AL167" s="25">
        <v>2.2000000000000002</v>
      </c>
      <c r="AM167" s="25">
        <v>1</v>
      </c>
      <c r="AN167" s="25">
        <v>0</v>
      </c>
      <c r="AO167" s="25">
        <v>0</v>
      </c>
      <c r="AP167" s="25">
        <v>0</v>
      </c>
      <c r="AQ167" s="25">
        <v>0</v>
      </c>
      <c r="AR167" s="25">
        <v>0</v>
      </c>
      <c r="AS167" s="1">
        <v>0</v>
      </c>
      <c r="AT167" s="1">
        <v>0</v>
      </c>
      <c r="AU167" s="1">
        <v>0</v>
      </c>
      <c r="AV167" s="1">
        <v>0</v>
      </c>
      <c r="AW167" s="1">
        <v>0</v>
      </c>
      <c r="AX167" s="3">
        <f t="shared" si="12"/>
        <v>11.2</v>
      </c>
      <c r="AY167" s="1">
        <v>0</v>
      </c>
      <c r="AZ167" s="1">
        <v>0</v>
      </c>
      <c r="BA167" s="1">
        <v>0</v>
      </c>
      <c r="BB167" s="1">
        <v>0</v>
      </c>
      <c r="BC167" s="1">
        <v>0</v>
      </c>
      <c r="BD167" s="1">
        <v>0</v>
      </c>
      <c r="BE167" s="1">
        <v>0</v>
      </c>
      <c r="BF167" s="1">
        <v>0</v>
      </c>
      <c r="BG167" s="1">
        <v>0</v>
      </c>
      <c r="BH167" s="1">
        <v>0</v>
      </c>
      <c r="BI167" s="1">
        <v>0</v>
      </c>
      <c r="BJ167" s="1">
        <v>0</v>
      </c>
      <c r="BK167" s="1">
        <v>0</v>
      </c>
      <c r="BL167" s="1">
        <v>0</v>
      </c>
      <c r="BM167" s="3">
        <f t="shared" si="13"/>
        <v>0</v>
      </c>
      <c r="BN167" s="1">
        <v>0</v>
      </c>
      <c r="BO167" s="1">
        <v>0</v>
      </c>
      <c r="BP167" s="1">
        <v>0</v>
      </c>
      <c r="BQ167" s="1">
        <v>0</v>
      </c>
      <c r="BR167" s="1">
        <v>0</v>
      </c>
      <c r="BS167" s="1">
        <v>0</v>
      </c>
      <c r="BT167" s="1">
        <v>0</v>
      </c>
      <c r="BU167" s="1">
        <v>0</v>
      </c>
      <c r="BV167" s="1">
        <v>0</v>
      </c>
      <c r="BW167" s="1">
        <v>0</v>
      </c>
      <c r="BX167" s="1">
        <v>0</v>
      </c>
      <c r="BY167" s="1">
        <v>0</v>
      </c>
      <c r="BZ167" s="1">
        <v>0</v>
      </c>
      <c r="CA167" s="1">
        <v>0</v>
      </c>
      <c r="CB167" s="6">
        <f t="shared" si="14"/>
        <v>0</v>
      </c>
      <c r="CC167"/>
    </row>
    <row r="168" spans="1:81" x14ac:dyDescent="0.25">
      <c r="A168" s="1" t="s">
        <v>404</v>
      </c>
      <c r="B168" s="25">
        <f>VLOOKUP(Table1[[#This Row],[SchoolDBN]],Sheet2!$A$1:$E$205,2,FALSE)</f>
        <v>320700861014</v>
      </c>
      <c r="C168" s="25" t="str">
        <f>VLOOKUP(Table1[[#This Row],[SchoolDBN]],Sheet2!$A$1:$E$205,5,FALSE)</f>
        <v>X</v>
      </c>
      <c r="D168" s="1" t="s">
        <v>405</v>
      </c>
      <c r="E168" s="25" t="str">
        <f>VLOOKUP(D168,Sheet2!$A$1:$E$205,4,FALSE)</f>
        <v>SED</v>
      </c>
      <c r="F168" s="25">
        <v>91.902000000000001</v>
      </c>
      <c r="G168" s="25">
        <v>92.096999999999994</v>
      </c>
      <c r="H168" s="25">
        <v>87.903000000000006</v>
      </c>
      <c r="I168" s="25">
        <v>76.804000000000002</v>
      </c>
      <c r="J168" s="25">
        <v>0</v>
      </c>
      <c r="K168" s="25">
        <v>0</v>
      </c>
      <c r="L168" s="25">
        <v>0</v>
      </c>
      <c r="M168" s="25">
        <v>0</v>
      </c>
      <c r="N168" s="25">
        <v>0</v>
      </c>
      <c r="O168" s="25">
        <v>0</v>
      </c>
      <c r="P168" s="25">
        <v>0</v>
      </c>
      <c r="Q168" s="25">
        <v>0</v>
      </c>
      <c r="R168" s="25">
        <v>0</v>
      </c>
      <c r="S168" s="25">
        <v>0</v>
      </c>
      <c r="T168" s="26">
        <f t="shared" si="10"/>
        <v>348.70600000000002</v>
      </c>
      <c r="U168" s="25">
        <v>2</v>
      </c>
      <c r="V168" s="25">
        <v>11</v>
      </c>
      <c r="W168" s="25">
        <v>5</v>
      </c>
      <c r="X168" s="25">
        <v>7</v>
      </c>
      <c r="Y168" s="25">
        <v>0</v>
      </c>
      <c r="Z168" s="25">
        <v>0</v>
      </c>
      <c r="AA168" s="25">
        <v>0</v>
      </c>
      <c r="AB168" s="25">
        <v>0</v>
      </c>
      <c r="AC168" s="25">
        <v>0</v>
      </c>
      <c r="AD168" s="25">
        <v>0</v>
      </c>
      <c r="AE168" s="25">
        <v>0</v>
      </c>
      <c r="AF168" s="25">
        <v>0</v>
      </c>
      <c r="AG168" s="25">
        <v>0</v>
      </c>
      <c r="AH168" s="25">
        <v>0</v>
      </c>
      <c r="AI168" s="25">
        <f t="shared" si="11"/>
        <v>25</v>
      </c>
      <c r="AJ168" s="25">
        <v>0</v>
      </c>
      <c r="AK168" s="25">
        <v>1</v>
      </c>
      <c r="AL168" s="25">
        <v>2</v>
      </c>
      <c r="AM168" s="25">
        <v>0</v>
      </c>
      <c r="AN168" s="25">
        <v>0</v>
      </c>
      <c r="AO168" s="25">
        <v>0</v>
      </c>
      <c r="AP168" s="25">
        <v>0</v>
      </c>
      <c r="AQ168" s="25">
        <v>0</v>
      </c>
      <c r="AR168" s="25">
        <v>0</v>
      </c>
      <c r="AS168" s="1">
        <v>0</v>
      </c>
      <c r="AT168" s="1">
        <v>0</v>
      </c>
      <c r="AU168" s="1">
        <v>0</v>
      </c>
      <c r="AV168" s="1">
        <v>0</v>
      </c>
      <c r="AW168" s="1">
        <v>0</v>
      </c>
      <c r="AX168" s="3">
        <f t="shared" si="12"/>
        <v>3</v>
      </c>
      <c r="AY168" s="1">
        <v>6</v>
      </c>
      <c r="AZ168" s="1">
        <v>12</v>
      </c>
      <c r="BA168" s="1">
        <v>6</v>
      </c>
      <c r="BB168" s="1">
        <v>8.9019999999999992</v>
      </c>
      <c r="BC168" s="1">
        <v>0</v>
      </c>
      <c r="BD168" s="1">
        <v>0</v>
      </c>
      <c r="BE168" s="1">
        <v>0</v>
      </c>
      <c r="BF168" s="1">
        <v>0</v>
      </c>
      <c r="BG168" s="1">
        <v>0</v>
      </c>
      <c r="BH168" s="1">
        <v>0</v>
      </c>
      <c r="BI168" s="1">
        <v>0</v>
      </c>
      <c r="BJ168" s="1">
        <v>0</v>
      </c>
      <c r="BK168" s="1">
        <v>0</v>
      </c>
      <c r="BL168" s="1">
        <v>0</v>
      </c>
      <c r="BM168" s="3">
        <f t="shared" si="13"/>
        <v>32.902000000000001</v>
      </c>
      <c r="BN168" s="1">
        <v>0</v>
      </c>
      <c r="BO168" s="1">
        <v>0</v>
      </c>
      <c r="BP168" s="1">
        <v>0</v>
      </c>
      <c r="BQ168" s="1">
        <v>0</v>
      </c>
      <c r="BR168" s="1">
        <v>0</v>
      </c>
      <c r="BS168" s="1">
        <v>0</v>
      </c>
      <c r="BT168" s="1">
        <v>0</v>
      </c>
      <c r="BU168" s="1">
        <v>0</v>
      </c>
      <c r="BV168" s="1">
        <v>0</v>
      </c>
      <c r="BW168" s="1">
        <v>0</v>
      </c>
      <c r="BX168" s="1">
        <v>0</v>
      </c>
      <c r="BY168" s="1">
        <v>0</v>
      </c>
      <c r="BZ168" s="1">
        <v>0</v>
      </c>
      <c r="CA168" s="1">
        <v>0</v>
      </c>
      <c r="CB168" s="6">
        <f t="shared" si="14"/>
        <v>0</v>
      </c>
      <c r="CC168"/>
    </row>
    <row r="169" spans="1:81" x14ac:dyDescent="0.25">
      <c r="A169" s="1" t="s">
        <v>406</v>
      </c>
      <c r="B169" s="25">
        <f>VLOOKUP(Table1[[#This Row],[SchoolDBN]],Sheet2!$A$1:$E$205,2,FALSE)</f>
        <v>320700860915</v>
      </c>
      <c r="C169" s="25" t="str">
        <f>VLOOKUP(Table1[[#This Row],[SchoolDBN]],Sheet2!$A$1:$E$205,5,FALSE)</f>
        <v>X</v>
      </c>
      <c r="D169" s="1" t="s">
        <v>407</v>
      </c>
      <c r="E169" s="25" t="str">
        <f>VLOOKUP(D169,Sheet2!$A$1:$E$205,4,FALSE)</f>
        <v>DOE</v>
      </c>
      <c r="F169" s="25">
        <v>55.9</v>
      </c>
      <c r="G169" s="25">
        <v>48</v>
      </c>
      <c r="H169" s="25">
        <v>49</v>
      </c>
      <c r="I169" s="25">
        <v>45</v>
      </c>
      <c r="J169" s="25">
        <v>49</v>
      </c>
      <c r="K169" s="25">
        <v>51</v>
      </c>
      <c r="L169" s="25">
        <v>48</v>
      </c>
      <c r="M169" s="25">
        <v>41</v>
      </c>
      <c r="N169" s="25">
        <v>44</v>
      </c>
      <c r="O169" s="25">
        <v>0</v>
      </c>
      <c r="P169" s="25">
        <v>0</v>
      </c>
      <c r="Q169" s="25">
        <v>0</v>
      </c>
      <c r="R169" s="25">
        <v>0</v>
      </c>
      <c r="S169" s="25">
        <v>0</v>
      </c>
      <c r="T169" s="26">
        <f t="shared" si="10"/>
        <v>430.9</v>
      </c>
      <c r="U169" s="25">
        <v>3</v>
      </c>
      <c r="V169" s="25">
        <v>2</v>
      </c>
      <c r="W169" s="25">
        <v>4</v>
      </c>
      <c r="X169" s="25">
        <v>9</v>
      </c>
      <c r="Y169" s="25">
        <v>6</v>
      </c>
      <c r="Z169" s="25">
        <v>3</v>
      </c>
      <c r="AA169" s="25">
        <v>2</v>
      </c>
      <c r="AB169" s="25">
        <v>0</v>
      </c>
      <c r="AC169" s="25">
        <v>1</v>
      </c>
      <c r="AD169" s="25">
        <v>0</v>
      </c>
      <c r="AE169" s="25">
        <v>0</v>
      </c>
      <c r="AF169" s="25">
        <v>0</v>
      </c>
      <c r="AG169" s="25">
        <v>0</v>
      </c>
      <c r="AH169" s="25">
        <v>0</v>
      </c>
      <c r="AI169" s="25">
        <f t="shared" si="11"/>
        <v>30</v>
      </c>
      <c r="AJ169" s="25">
        <v>0</v>
      </c>
      <c r="AK169" s="25">
        <v>0</v>
      </c>
      <c r="AL169" s="25">
        <v>0</v>
      </c>
      <c r="AM169" s="25">
        <v>0</v>
      </c>
      <c r="AN169" s="25">
        <v>1</v>
      </c>
      <c r="AO169" s="25">
        <v>0</v>
      </c>
      <c r="AP169" s="25">
        <v>7</v>
      </c>
      <c r="AQ169" s="25">
        <v>0</v>
      </c>
      <c r="AR169" s="25">
        <v>9</v>
      </c>
      <c r="AS169" s="1">
        <v>0</v>
      </c>
      <c r="AT169" s="1">
        <v>0</v>
      </c>
      <c r="AU169" s="1">
        <v>0</v>
      </c>
      <c r="AV169" s="1">
        <v>0</v>
      </c>
      <c r="AW169" s="1">
        <v>0</v>
      </c>
      <c r="AX169" s="3">
        <f t="shared" si="12"/>
        <v>17</v>
      </c>
      <c r="AY169" s="1">
        <v>0</v>
      </c>
      <c r="AZ169" s="1">
        <v>0</v>
      </c>
      <c r="BA169" s="1">
        <v>0</v>
      </c>
      <c r="BB169" s="1">
        <v>0</v>
      </c>
      <c r="BC169" s="1">
        <v>0</v>
      </c>
      <c r="BD169" s="1">
        <v>0</v>
      </c>
      <c r="BE169" s="1">
        <v>0</v>
      </c>
      <c r="BF169" s="1">
        <v>0</v>
      </c>
      <c r="BG169" s="1">
        <v>0</v>
      </c>
      <c r="BH169" s="1">
        <v>0</v>
      </c>
      <c r="BI169" s="1">
        <v>0</v>
      </c>
      <c r="BJ169" s="1">
        <v>0</v>
      </c>
      <c r="BK169" s="1">
        <v>0</v>
      </c>
      <c r="BL169" s="1">
        <v>0</v>
      </c>
      <c r="BM169" s="3">
        <f t="shared" si="13"/>
        <v>0</v>
      </c>
      <c r="BN169" s="1">
        <v>0</v>
      </c>
      <c r="BO169" s="1">
        <v>0</v>
      </c>
      <c r="BP169" s="1">
        <v>0</v>
      </c>
      <c r="BQ169" s="1">
        <v>0</v>
      </c>
      <c r="BR169" s="1">
        <v>0</v>
      </c>
      <c r="BS169" s="1">
        <v>0</v>
      </c>
      <c r="BT169" s="1">
        <v>0</v>
      </c>
      <c r="BU169" s="1">
        <v>0</v>
      </c>
      <c r="BV169" s="1">
        <v>0</v>
      </c>
      <c r="BW169" s="1">
        <v>0</v>
      </c>
      <c r="BX169" s="1">
        <v>0</v>
      </c>
      <c r="BY169" s="1">
        <v>0</v>
      </c>
      <c r="BZ169" s="1">
        <v>0</v>
      </c>
      <c r="CA169" s="1">
        <v>0</v>
      </c>
      <c r="CB169" s="6">
        <f t="shared" si="14"/>
        <v>0</v>
      </c>
      <c r="CC169"/>
    </row>
    <row r="170" spans="1:81" x14ac:dyDescent="0.25">
      <c r="A170" s="1" t="s">
        <v>408</v>
      </c>
      <c r="B170" s="25">
        <f>VLOOKUP(Table1[[#This Row],[SchoolDBN]],Sheet2!$A$1:$E$205,2,FALSE)</f>
        <v>320700860920</v>
      </c>
      <c r="C170" s="25" t="str">
        <f>VLOOKUP(Table1[[#This Row],[SchoolDBN]],Sheet2!$A$1:$E$205,5,FALSE)</f>
        <v>X</v>
      </c>
      <c r="D170" s="1" t="s">
        <v>409</v>
      </c>
      <c r="E170" s="25" t="str">
        <f>VLOOKUP(D170,Sheet2!$A$1:$E$205,4,FALSE)</f>
        <v>SUNY</v>
      </c>
      <c r="F170" s="25">
        <v>0</v>
      </c>
      <c r="G170" s="25">
        <v>0</v>
      </c>
      <c r="H170" s="25">
        <v>0</v>
      </c>
      <c r="I170" s="25">
        <v>0</v>
      </c>
      <c r="J170" s="25">
        <v>0</v>
      </c>
      <c r="K170" s="25">
        <v>0</v>
      </c>
      <c r="L170" s="25">
        <v>0</v>
      </c>
      <c r="M170" s="25">
        <v>0</v>
      </c>
      <c r="N170" s="25">
        <v>0</v>
      </c>
      <c r="O170" s="25">
        <v>126.3</v>
      </c>
      <c r="P170" s="25">
        <v>114.125</v>
      </c>
      <c r="Q170" s="25">
        <v>88.05</v>
      </c>
      <c r="R170" s="25">
        <v>84.025000000000006</v>
      </c>
      <c r="S170" s="25">
        <v>0</v>
      </c>
      <c r="T170" s="26">
        <f t="shared" si="10"/>
        <v>412.5</v>
      </c>
      <c r="U170" s="25">
        <v>0</v>
      </c>
      <c r="V170" s="25">
        <v>0</v>
      </c>
      <c r="W170" s="25">
        <v>0</v>
      </c>
      <c r="X170" s="25">
        <v>0</v>
      </c>
      <c r="Y170" s="25">
        <v>0</v>
      </c>
      <c r="Z170" s="25">
        <v>0</v>
      </c>
      <c r="AA170" s="25">
        <v>0</v>
      </c>
      <c r="AB170" s="25">
        <v>0</v>
      </c>
      <c r="AC170" s="25">
        <v>0</v>
      </c>
      <c r="AD170" s="25">
        <v>0</v>
      </c>
      <c r="AE170" s="25">
        <v>1</v>
      </c>
      <c r="AF170" s="25">
        <v>1</v>
      </c>
      <c r="AG170" s="25">
        <v>3</v>
      </c>
      <c r="AH170" s="25">
        <v>0</v>
      </c>
      <c r="AI170" s="25">
        <f t="shared" si="11"/>
        <v>5</v>
      </c>
      <c r="AJ170" s="25">
        <v>0</v>
      </c>
      <c r="AK170" s="25">
        <v>0</v>
      </c>
      <c r="AL170" s="25">
        <v>0</v>
      </c>
      <c r="AM170" s="25">
        <v>0</v>
      </c>
      <c r="AN170" s="25">
        <v>0</v>
      </c>
      <c r="AO170" s="25">
        <v>0</v>
      </c>
      <c r="AP170" s="25">
        <v>0</v>
      </c>
      <c r="AQ170" s="25">
        <v>0</v>
      </c>
      <c r="AR170" s="25">
        <v>0</v>
      </c>
      <c r="AS170" s="1">
        <v>19</v>
      </c>
      <c r="AT170" s="1">
        <v>25.024999999999999</v>
      </c>
      <c r="AU170" s="1">
        <v>15</v>
      </c>
      <c r="AV170" s="1">
        <v>10</v>
      </c>
      <c r="AW170" s="1">
        <v>0</v>
      </c>
      <c r="AX170" s="3">
        <f t="shared" si="12"/>
        <v>69.025000000000006</v>
      </c>
      <c r="AY170" s="1">
        <v>0</v>
      </c>
      <c r="AZ170" s="1">
        <v>0</v>
      </c>
      <c r="BA170" s="1">
        <v>0</v>
      </c>
      <c r="BB170" s="1">
        <v>0</v>
      </c>
      <c r="BC170" s="1">
        <v>0</v>
      </c>
      <c r="BD170" s="1">
        <v>0</v>
      </c>
      <c r="BE170" s="1">
        <v>0</v>
      </c>
      <c r="BF170" s="1">
        <v>0</v>
      </c>
      <c r="BG170" s="1">
        <v>0</v>
      </c>
      <c r="BH170" s="1">
        <v>0</v>
      </c>
      <c r="BI170" s="1">
        <v>0</v>
      </c>
      <c r="BJ170" s="1">
        <v>0</v>
      </c>
      <c r="BK170" s="1">
        <v>0</v>
      </c>
      <c r="BL170" s="1">
        <v>0</v>
      </c>
      <c r="BM170" s="3">
        <f t="shared" si="13"/>
        <v>0</v>
      </c>
      <c r="BN170" s="1">
        <v>0</v>
      </c>
      <c r="BO170" s="1">
        <v>0</v>
      </c>
      <c r="BP170" s="1">
        <v>0</v>
      </c>
      <c r="BQ170" s="1">
        <v>0</v>
      </c>
      <c r="BR170" s="1">
        <v>0</v>
      </c>
      <c r="BS170" s="1">
        <v>0</v>
      </c>
      <c r="BT170" s="1">
        <v>0</v>
      </c>
      <c r="BU170" s="1">
        <v>0</v>
      </c>
      <c r="BV170" s="1">
        <v>0</v>
      </c>
      <c r="BW170" s="1">
        <v>0</v>
      </c>
      <c r="BX170" s="1">
        <v>0</v>
      </c>
      <c r="BY170" s="1">
        <v>0</v>
      </c>
      <c r="BZ170" s="1">
        <v>0</v>
      </c>
      <c r="CA170" s="1">
        <v>0</v>
      </c>
      <c r="CB170" s="6">
        <f t="shared" si="14"/>
        <v>0</v>
      </c>
      <c r="CC170"/>
    </row>
    <row r="171" spans="1:81" x14ac:dyDescent="0.25">
      <c r="A171" s="1" t="s">
        <v>410</v>
      </c>
      <c r="B171" s="25">
        <f>VLOOKUP(Table1[[#This Row],[SchoolDBN]],Sheet2!$A$1:$E$205,2,FALSE)</f>
        <v>320700860925</v>
      </c>
      <c r="C171" s="25" t="str">
        <f>VLOOKUP(Table1[[#This Row],[SchoolDBN]],Sheet2!$A$1:$E$205,5,FALSE)</f>
        <v>X</v>
      </c>
      <c r="D171" s="1" t="s">
        <v>411</v>
      </c>
      <c r="E171" s="25" t="str">
        <f>VLOOKUP(D171,Sheet2!$A$1:$E$205,4,FALSE)</f>
        <v>DOE</v>
      </c>
      <c r="F171" s="25">
        <v>52.024999999999999</v>
      </c>
      <c r="G171" s="25">
        <v>57.878999999999998</v>
      </c>
      <c r="H171" s="25">
        <v>49.097999999999999</v>
      </c>
      <c r="I171" s="25">
        <v>50.902000000000001</v>
      </c>
      <c r="J171" s="25">
        <v>50.048999999999999</v>
      </c>
      <c r="K171" s="25">
        <v>41.927</v>
      </c>
      <c r="L171" s="25">
        <v>0</v>
      </c>
      <c r="M171" s="25">
        <v>0</v>
      </c>
      <c r="N171" s="25">
        <v>0</v>
      </c>
      <c r="O171" s="25">
        <v>0</v>
      </c>
      <c r="P171" s="25">
        <v>0</v>
      </c>
      <c r="Q171" s="25">
        <v>0</v>
      </c>
      <c r="R171" s="25">
        <v>0</v>
      </c>
      <c r="S171" s="25">
        <v>0</v>
      </c>
      <c r="T171" s="26">
        <f t="shared" si="10"/>
        <v>301.88</v>
      </c>
      <c r="U171" s="25">
        <v>7</v>
      </c>
      <c r="V171" s="25">
        <v>7</v>
      </c>
      <c r="W171" s="25">
        <v>3</v>
      </c>
      <c r="X171" s="25">
        <v>5</v>
      </c>
      <c r="Y171" s="25">
        <v>5</v>
      </c>
      <c r="Z171" s="25">
        <v>2</v>
      </c>
      <c r="AA171" s="25">
        <v>0</v>
      </c>
      <c r="AB171" s="25">
        <v>0</v>
      </c>
      <c r="AC171" s="25">
        <v>0</v>
      </c>
      <c r="AD171" s="25">
        <v>0</v>
      </c>
      <c r="AE171" s="25">
        <v>0</v>
      </c>
      <c r="AF171" s="25">
        <v>0</v>
      </c>
      <c r="AG171" s="25">
        <v>0</v>
      </c>
      <c r="AH171" s="25">
        <v>0</v>
      </c>
      <c r="AI171" s="25">
        <f t="shared" si="11"/>
        <v>29</v>
      </c>
      <c r="AJ171" s="25">
        <v>0</v>
      </c>
      <c r="AK171" s="25">
        <v>2</v>
      </c>
      <c r="AL171" s="25">
        <v>2</v>
      </c>
      <c r="AM171" s="25">
        <v>0</v>
      </c>
      <c r="AN171" s="25">
        <v>0</v>
      </c>
      <c r="AO171" s="25">
        <v>1</v>
      </c>
      <c r="AP171" s="25">
        <v>0</v>
      </c>
      <c r="AQ171" s="25">
        <v>0</v>
      </c>
      <c r="AR171" s="25">
        <v>0</v>
      </c>
      <c r="AS171" s="1">
        <v>0</v>
      </c>
      <c r="AT171" s="1">
        <v>0</v>
      </c>
      <c r="AU171" s="1">
        <v>0</v>
      </c>
      <c r="AV171" s="1">
        <v>0</v>
      </c>
      <c r="AW171" s="1">
        <v>0</v>
      </c>
      <c r="AX171" s="3">
        <f t="shared" si="12"/>
        <v>5</v>
      </c>
      <c r="AY171" s="1">
        <v>2.0979999999999999</v>
      </c>
      <c r="AZ171" s="1">
        <v>6.8540000000000001</v>
      </c>
      <c r="BA171" s="1">
        <v>6</v>
      </c>
      <c r="BB171" s="1">
        <v>7</v>
      </c>
      <c r="BC171" s="1">
        <v>5</v>
      </c>
      <c r="BD171" s="1">
        <v>7</v>
      </c>
      <c r="BE171" s="1">
        <v>0</v>
      </c>
      <c r="BF171" s="1">
        <v>0</v>
      </c>
      <c r="BG171" s="1">
        <v>0</v>
      </c>
      <c r="BH171" s="1">
        <v>0</v>
      </c>
      <c r="BI171" s="1">
        <v>0</v>
      </c>
      <c r="BJ171" s="1">
        <v>0</v>
      </c>
      <c r="BK171" s="1">
        <v>0</v>
      </c>
      <c r="BL171" s="1">
        <v>0</v>
      </c>
      <c r="BM171" s="3">
        <f t="shared" si="13"/>
        <v>33.951999999999998</v>
      </c>
      <c r="BN171" s="1">
        <v>0</v>
      </c>
      <c r="BO171" s="1">
        <v>0</v>
      </c>
      <c r="BP171" s="1">
        <v>0</v>
      </c>
      <c r="BQ171" s="1">
        <v>0</v>
      </c>
      <c r="BR171" s="1">
        <v>0</v>
      </c>
      <c r="BS171" s="1">
        <v>0</v>
      </c>
      <c r="BT171" s="1">
        <v>0</v>
      </c>
      <c r="BU171" s="1">
        <v>0</v>
      </c>
      <c r="BV171" s="1">
        <v>0</v>
      </c>
      <c r="BW171" s="1">
        <v>0</v>
      </c>
      <c r="BX171" s="1">
        <v>0</v>
      </c>
      <c r="BY171" s="1">
        <v>0</v>
      </c>
      <c r="BZ171" s="1">
        <v>0</v>
      </c>
      <c r="CA171" s="1">
        <v>0</v>
      </c>
      <c r="CB171" s="6">
        <f t="shared" si="14"/>
        <v>0</v>
      </c>
      <c r="CC171"/>
    </row>
    <row r="172" spans="1:81" x14ac:dyDescent="0.25">
      <c r="A172" s="1" t="s">
        <v>412</v>
      </c>
      <c r="B172" s="25">
        <f>VLOOKUP(Table1[[#This Row],[SchoolDBN]],Sheet2!$A$1:$E$205,2,FALSE)</f>
        <v>320700860926</v>
      </c>
      <c r="C172" s="25" t="str">
        <f>VLOOKUP(Table1[[#This Row],[SchoolDBN]],Sheet2!$A$1:$E$205,5,FALSE)</f>
        <v>X</v>
      </c>
      <c r="D172" s="1" t="s">
        <v>413</v>
      </c>
      <c r="E172" s="25" t="str">
        <f>VLOOKUP(D172,Sheet2!$A$1:$E$205,4,FALSE)</f>
        <v>DOE</v>
      </c>
      <c r="F172" s="25">
        <v>0</v>
      </c>
      <c r="G172" s="25">
        <v>0</v>
      </c>
      <c r="H172" s="25">
        <v>0</v>
      </c>
      <c r="I172" s="25">
        <v>0</v>
      </c>
      <c r="J172" s="25">
        <v>0</v>
      </c>
      <c r="K172" s="25">
        <v>0</v>
      </c>
      <c r="L172" s="25">
        <v>0</v>
      </c>
      <c r="M172" s="25">
        <v>0</v>
      </c>
      <c r="N172" s="25">
        <v>0</v>
      </c>
      <c r="O172" s="25">
        <v>159.32499999999999</v>
      </c>
      <c r="P172" s="25">
        <v>99.1</v>
      </c>
      <c r="Q172" s="25">
        <v>92.4</v>
      </c>
      <c r="R172" s="25">
        <v>81.099999999999994</v>
      </c>
      <c r="S172" s="25">
        <v>0</v>
      </c>
      <c r="T172" s="26">
        <f t="shared" si="10"/>
        <v>431.92499999999995</v>
      </c>
      <c r="U172" s="25">
        <v>0</v>
      </c>
      <c r="V172" s="25">
        <v>0</v>
      </c>
      <c r="W172" s="25">
        <v>0</v>
      </c>
      <c r="X172" s="25">
        <v>0</v>
      </c>
      <c r="Y172" s="25">
        <v>0</v>
      </c>
      <c r="Z172" s="25">
        <v>0</v>
      </c>
      <c r="AA172" s="25">
        <v>0</v>
      </c>
      <c r="AB172" s="25">
        <v>0</v>
      </c>
      <c r="AC172" s="25">
        <v>0</v>
      </c>
      <c r="AD172" s="25">
        <v>3.0249999999999999</v>
      </c>
      <c r="AE172" s="25">
        <v>2</v>
      </c>
      <c r="AF172" s="25">
        <v>0</v>
      </c>
      <c r="AG172" s="25">
        <v>1</v>
      </c>
      <c r="AH172" s="25">
        <v>0</v>
      </c>
      <c r="AI172" s="25">
        <f t="shared" si="11"/>
        <v>6.0250000000000004</v>
      </c>
      <c r="AJ172" s="25">
        <v>0</v>
      </c>
      <c r="AK172" s="25">
        <v>0</v>
      </c>
      <c r="AL172" s="25">
        <v>0</v>
      </c>
      <c r="AM172" s="25">
        <v>0</v>
      </c>
      <c r="AN172" s="25">
        <v>0</v>
      </c>
      <c r="AO172" s="25">
        <v>0</v>
      </c>
      <c r="AP172" s="25">
        <v>0</v>
      </c>
      <c r="AQ172" s="25">
        <v>0</v>
      </c>
      <c r="AR172" s="25">
        <v>0</v>
      </c>
      <c r="AS172" s="1">
        <v>17</v>
      </c>
      <c r="AT172" s="1">
        <v>20.024999999999999</v>
      </c>
      <c r="AU172" s="1">
        <v>15.125</v>
      </c>
      <c r="AV172" s="1">
        <v>7.0250000000000004</v>
      </c>
      <c r="AW172" s="1">
        <v>0</v>
      </c>
      <c r="AX172" s="3">
        <f t="shared" si="12"/>
        <v>59.174999999999997</v>
      </c>
      <c r="AY172" s="1">
        <v>0</v>
      </c>
      <c r="AZ172" s="1">
        <v>0</v>
      </c>
      <c r="BA172" s="1">
        <v>0</v>
      </c>
      <c r="BB172" s="1">
        <v>0</v>
      </c>
      <c r="BC172" s="1">
        <v>0</v>
      </c>
      <c r="BD172" s="1">
        <v>0</v>
      </c>
      <c r="BE172" s="1">
        <v>0</v>
      </c>
      <c r="BF172" s="1">
        <v>0</v>
      </c>
      <c r="BG172" s="1">
        <v>0</v>
      </c>
      <c r="BH172" s="1">
        <v>19.074999999999999</v>
      </c>
      <c r="BI172" s="1">
        <v>0</v>
      </c>
      <c r="BJ172" s="1">
        <v>0</v>
      </c>
      <c r="BK172" s="1">
        <v>0</v>
      </c>
      <c r="BL172" s="1">
        <v>0</v>
      </c>
      <c r="BM172" s="3">
        <f t="shared" si="13"/>
        <v>19.074999999999999</v>
      </c>
      <c r="BN172" s="1">
        <v>0</v>
      </c>
      <c r="BO172" s="1">
        <v>0</v>
      </c>
      <c r="BP172" s="1">
        <v>0</v>
      </c>
      <c r="BQ172" s="1">
        <v>0</v>
      </c>
      <c r="BR172" s="1">
        <v>0</v>
      </c>
      <c r="BS172" s="1">
        <v>0</v>
      </c>
      <c r="BT172" s="1">
        <v>0</v>
      </c>
      <c r="BU172" s="1">
        <v>0</v>
      </c>
      <c r="BV172" s="1">
        <v>0</v>
      </c>
      <c r="BW172" s="1">
        <v>0</v>
      </c>
      <c r="BX172" s="1">
        <v>0</v>
      </c>
      <c r="BY172" s="1">
        <v>0</v>
      </c>
      <c r="BZ172" s="1">
        <v>0</v>
      </c>
      <c r="CA172" s="1">
        <v>0</v>
      </c>
      <c r="CB172" s="6">
        <f t="shared" si="14"/>
        <v>0</v>
      </c>
      <c r="CC172"/>
    </row>
    <row r="173" spans="1:81" x14ac:dyDescent="0.25">
      <c r="A173" s="1" t="s">
        <v>414</v>
      </c>
      <c r="B173" s="25">
        <f>VLOOKUP(Table1[[#This Row],[SchoolDBN]],Sheet2!$A$1:$E$205,2,FALSE)</f>
        <v>321000860914</v>
      </c>
      <c r="C173" s="25" t="str">
        <f>VLOOKUP(Table1[[#This Row],[SchoolDBN]],Sheet2!$A$1:$E$205,5,FALSE)</f>
        <v>X</v>
      </c>
      <c r="D173" s="1" t="s">
        <v>415</v>
      </c>
      <c r="E173" s="25" t="str">
        <f>VLOOKUP(D173,Sheet2!$A$1:$E$205,4,FALSE)</f>
        <v>DOE</v>
      </c>
      <c r="F173" s="25">
        <v>51.95</v>
      </c>
      <c r="G173" s="25">
        <v>78</v>
      </c>
      <c r="H173" s="25">
        <v>77.924999999999997</v>
      </c>
      <c r="I173" s="25">
        <v>50</v>
      </c>
      <c r="J173" s="25">
        <v>53</v>
      </c>
      <c r="K173" s="25">
        <v>49</v>
      </c>
      <c r="L173" s="25">
        <v>49.95</v>
      </c>
      <c r="M173" s="25">
        <v>0</v>
      </c>
      <c r="N173" s="25">
        <v>0</v>
      </c>
      <c r="O173" s="25">
        <v>0</v>
      </c>
      <c r="P173" s="25">
        <v>0</v>
      </c>
      <c r="Q173" s="25">
        <v>0</v>
      </c>
      <c r="R173" s="25">
        <v>0</v>
      </c>
      <c r="S173" s="25">
        <v>0</v>
      </c>
      <c r="T173" s="26">
        <f t="shared" si="10"/>
        <v>409.82499999999999</v>
      </c>
      <c r="U173" s="25">
        <v>2</v>
      </c>
      <c r="V173" s="25">
        <v>2.85</v>
      </c>
      <c r="W173" s="25">
        <v>4.7</v>
      </c>
      <c r="X173" s="25">
        <v>1.85</v>
      </c>
      <c r="Y173" s="25">
        <v>2.85</v>
      </c>
      <c r="Z173" s="25">
        <v>0.92500000000000004</v>
      </c>
      <c r="AA173" s="25">
        <v>0</v>
      </c>
      <c r="AB173" s="25">
        <v>0</v>
      </c>
      <c r="AC173" s="25">
        <v>0</v>
      </c>
      <c r="AD173" s="25">
        <v>0</v>
      </c>
      <c r="AE173" s="25">
        <v>0</v>
      </c>
      <c r="AF173" s="25">
        <v>0</v>
      </c>
      <c r="AG173" s="25">
        <v>0</v>
      </c>
      <c r="AH173" s="25">
        <v>0</v>
      </c>
      <c r="AI173" s="25">
        <f t="shared" si="11"/>
        <v>15.175000000000001</v>
      </c>
      <c r="AJ173" s="25">
        <v>0</v>
      </c>
      <c r="AK173" s="25">
        <v>1</v>
      </c>
      <c r="AL173" s="25">
        <v>4</v>
      </c>
      <c r="AM173" s="25">
        <v>4</v>
      </c>
      <c r="AN173" s="25">
        <v>0</v>
      </c>
      <c r="AO173" s="25">
        <v>1</v>
      </c>
      <c r="AP173" s="25">
        <v>4</v>
      </c>
      <c r="AQ173" s="25">
        <v>0</v>
      </c>
      <c r="AR173" s="25">
        <v>0</v>
      </c>
      <c r="AS173" s="1">
        <v>0</v>
      </c>
      <c r="AT173" s="1">
        <v>0</v>
      </c>
      <c r="AU173" s="1">
        <v>0</v>
      </c>
      <c r="AV173" s="1">
        <v>0</v>
      </c>
      <c r="AW173" s="1">
        <v>0</v>
      </c>
      <c r="AX173" s="3">
        <f t="shared" si="12"/>
        <v>14</v>
      </c>
      <c r="AY173" s="1">
        <v>7.95</v>
      </c>
      <c r="AZ173" s="1">
        <v>5</v>
      </c>
      <c r="BA173" s="1">
        <v>4</v>
      </c>
      <c r="BB173" s="1">
        <v>3</v>
      </c>
      <c r="BC173" s="1">
        <v>5</v>
      </c>
      <c r="BD173" s="1">
        <v>7</v>
      </c>
      <c r="BE173" s="1">
        <v>3</v>
      </c>
      <c r="BF173" s="1">
        <v>0</v>
      </c>
      <c r="BG173" s="1">
        <v>0</v>
      </c>
      <c r="BH173" s="1">
        <v>0</v>
      </c>
      <c r="BI173" s="1">
        <v>0</v>
      </c>
      <c r="BJ173" s="1">
        <v>0</v>
      </c>
      <c r="BK173" s="1">
        <v>0</v>
      </c>
      <c r="BL173" s="1">
        <v>0</v>
      </c>
      <c r="BM173" s="3">
        <f t="shared" si="13"/>
        <v>34.950000000000003</v>
      </c>
      <c r="BN173" s="1">
        <v>0</v>
      </c>
      <c r="BO173" s="1">
        <v>0</v>
      </c>
      <c r="BP173" s="1">
        <v>0</v>
      </c>
      <c r="BQ173" s="1">
        <v>0</v>
      </c>
      <c r="BR173" s="1">
        <v>0</v>
      </c>
      <c r="BS173" s="1">
        <v>0</v>
      </c>
      <c r="BT173" s="1">
        <v>0</v>
      </c>
      <c r="BU173" s="1">
        <v>0</v>
      </c>
      <c r="BV173" s="1">
        <v>0</v>
      </c>
      <c r="BW173" s="1">
        <v>0</v>
      </c>
      <c r="BX173" s="1">
        <v>0</v>
      </c>
      <c r="BY173" s="1">
        <v>0</v>
      </c>
      <c r="BZ173" s="1">
        <v>0</v>
      </c>
      <c r="CA173" s="1">
        <v>0</v>
      </c>
      <c r="CB173" s="6">
        <f t="shared" si="14"/>
        <v>0</v>
      </c>
      <c r="CC173"/>
    </row>
    <row r="174" spans="1:81" x14ac:dyDescent="0.25">
      <c r="A174" s="1" t="s">
        <v>416</v>
      </c>
      <c r="B174" s="25">
        <f>VLOOKUP(Table1[[#This Row],[SchoolDBN]],Sheet2!$A$1:$E$205,2,FALSE)</f>
        <v>320700860852</v>
      </c>
      <c r="C174" s="25" t="str">
        <f>VLOOKUP(Table1[[#This Row],[SchoolDBN]],Sheet2!$A$1:$E$205,5,FALSE)</f>
        <v>X</v>
      </c>
      <c r="D174" s="1" t="s">
        <v>417</v>
      </c>
      <c r="E174" s="25" t="str">
        <f>VLOOKUP(D174,Sheet2!$A$1:$E$205,4,FALSE)</f>
        <v>SED</v>
      </c>
      <c r="F174" s="25">
        <v>72</v>
      </c>
      <c r="G174" s="25">
        <v>71.924999999999997</v>
      </c>
      <c r="H174" s="25">
        <v>70.05</v>
      </c>
      <c r="I174" s="25">
        <v>70.924999999999997</v>
      </c>
      <c r="J174" s="25">
        <v>69</v>
      </c>
      <c r="K174" s="25">
        <v>68.05</v>
      </c>
      <c r="L174" s="25">
        <v>0</v>
      </c>
      <c r="M174" s="25">
        <v>0</v>
      </c>
      <c r="N174" s="25">
        <v>0</v>
      </c>
      <c r="O174" s="25">
        <v>0</v>
      </c>
      <c r="P174" s="25">
        <v>0</v>
      </c>
      <c r="Q174" s="25">
        <v>0</v>
      </c>
      <c r="R174" s="25">
        <v>0</v>
      </c>
      <c r="S174" s="25">
        <v>0</v>
      </c>
      <c r="T174" s="26">
        <f t="shared" si="10"/>
        <v>421.95000000000005</v>
      </c>
      <c r="U174" s="25">
        <v>1</v>
      </c>
      <c r="V174" s="25">
        <v>3</v>
      </c>
      <c r="W174" s="25">
        <v>5</v>
      </c>
      <c r="X174" s="25">
        <v>3</v>
      </c>
      <c r="Y174" s="25">
        <v>1</v>
      </c>
      <c r="Z174" s="25">
        <v>6</v>
      </c>
      <c r="AA174" s="25">
        <v>0</v>
      </c>
      <c r="AB174" s="25">
        <v>0</v>
      </c>
      <c r="AC174" s="25">
        <v>0</v>
      </c>
      <c r="AD174" s="25">
        <v>0</v>
      </c>
      <c r="AE174" s="25">
        <v>0</v>
      </c>
      <c r="AF174" s="25">
        <v>0</v>
      </c>
      <c r="AG174" s="25">
        <v>0</v>
      </c>
      <c r="AH174" s="25">
        <v>0</v>
      </c>
      <c r="AI174" s="25">
        <f t="shared" si="11"/>
        <v>19</v>
      </c>
      <c r="AJ174" s="25">
        <v>0</v>
      </c>
      <c r="AK174" s="25">
        <v>0</v>
      </c>
      <c r="AL174" s="25">
        <v>0</v>
      </c>
      <c r="AM174" s="25">
        <v>0</v>
      </c>
      <c r="AN174" s="25">
        <v>0</v>
      </c>
      <c r="AO174" s="25">
        <v>0</v>
      </c>
      <c r="AP174" s="25">
        <v>0</v>
      </c>
      <c r="AQ174" s="25">
        <v>0</v>
      </c>
      <c r="AR174" s="25">
        <v>0</v>
      </c>
      <c r="AS174" s="1">
        <v>0</v>
      </c>
      <c r="AT174" s="1">
        <v>0</v>
      </c>
      <c r="AU174" s="1">
        <v>0</v>
      </c>
      <c r="AV174" s="1">
        <v>0</v>
      </c>
      <c r="AW174" s="1">
        <v>0</v>
      </c>
      <c r="AX174" s="3">
        <f t="shared" si="12"/>
        <v>0</v>
      </c>
      <c r="AY174" s="1">
        <v>4</v>
      </c>
      <c r="AZ174" s="1">
        <v>7</v>
      </c>
      <c r="BA174" s="1">
        <v>4</v>
      </c>
      <c r="BB174" s="1">
        <v>6</v>
      </c>
      <c r="BC174" s="1">
        <v>6</v>
      </c>
      <c r="BD174" s="1">
        <v>6</v>
      </c>
      <c r="BE174" s="1">
        <v>0</v>
      </c>
      <c r="BF174" s="1">
        <v>0</v>
      </c>
      <c r="BG174" s="1">
        <v>0</v>
      </c>
      <c r="BH174" s="1">
        <v>0</v>
      </c>
      <c r="BI174" s="1">
        <v>0</v>
      </c>
      <c r="BJ174" s="1">
        <v>0</v>
      </c>
      <c r="BK174" s="1">
        <v>0</v>
      </c>
      <c r="BL174" s="1">
        <v>0</v>
      </c>
      <c r="BM174" s="3">
        <f t="shared" si="13"/>
        <v>33</v>
      </c>
      <c r="BN174" s="1">
        <v>0</v>
      </c>
      <c r="BO174" s="1">
        <v>0</v>
      </c>
      <c r="BP174" s="1">
        <v>0</v>
      </c>
      <c r="BQ174" s="1">
        <v>0</v>
      </c>
      <c r="BR174" s="1">
        <v>0</v>
      </c>
      <c r="BS174" s="1">
        <v>0</v>
      </c>
      <c r="BT174" s="1">
        <v>0</v>
      </c>
      <c r="BU174" s="1">
        <v>0</v>
      </c>
      <c r="BV174" s="1">
        <v>0</v>
      </c>
      <c r="BW174" s="1">
        <v>0</v>
      </c>
      <c r="BX174" s="1">
        <v>0</v>
      </c>
      <c r="BY174" s="1">
        <v>0</v>
      </c>
      <c r="BZ174" s="1">
        <v>0</v>
      </c>
      <c r="CA174" s="1">
        <v>0</v>
      </c>
      <c r="CB174" s="6">
        <f t="shared" si="14"/>
        <v>0</v>
      </c>
      <c r="CC174"/>
    </row>
    <row r="175" spans="1:81" x14ac:dyDescent="0.25">
      <c r="A175" s="1" t="s">
        <v>418</v>
      </c>
      <c r="B175" s="25">
        <f>VLOOKUP(Table1[[#This Row],[SchoolDBN]],Sheet2!$A$1:$E$205,2,FALSE)</f>
        <v>320900860913</v>
      </c>
      <c r="C175" s="25" t="str">
        <f>VLOOKUP(Table1[[#This Row],[SchoolDBN]],Sheet2!$A$1:$E$205,5,FALSE)</f>
        <v>X</v>
      </c>
      <c r="D175" s="1" t="s">
        <v>419</v>
      </c>
      <c r="E175" s="25" t="str">
        <f>VLOOKUP(D175,Sheet2!$A$1:$E$205,4,FALSE)</f>
        <v>DOE</v>
      </c>
      <c r="F175" s="25">
        <v>58.05</v>
      </c>
      <c r="G175" s="25">
        <v>62.875</v>
      </c>
      <c r="H175" s="25">
        <v>68.05</v>
      </c>
      <c r="I175" s="25">
        <v>67.724999999999994</v>
      </c>
      <c r="J175" s="25">
        <v>66.95</v>
      </c>
      <c r="K175" s="25">
        <v>68</v>
      </c>
      <c r="L175" s="25">
        <v>62.975000000000001</v>
      </c>
      <c r="M175" s="25">
        <v>64.025000000000006</v>
      </c>
      <c r="N175" s="25">
        <v>53</v>
      </c>
      <c r="O175" s="25">
        <v>0</v>
      </c>
      <c r="P175" s="25">
        <v>0</v>
      </c>
      <c r="Q175" s="25">
        <v>0</v>
      </c>
      <c r="R175" s="25">
        <v>0</v>
      </c>
      <c r="S175" s="25">
        <v>0</v>
      </c>
      <c r="T175" s="26">
        <f t="shared" si="10"/>
        <v>571.65</v>
      </c>
      <c r="U175" s="25">
        <v>1.9</v>
      </c>
      <c r="V175" s="25">
        <v>4.625</v>
      </c>
      <c r="W175" s="25">
        <v>2.8</v>
      </c>
      <c r="X175" s="25">
        <v>1.85</v>
      </c>
      <c r="Y175" s="25">
        <v>0.9</v>
      </c>
      <c r="Z175" s="25">
        <v>0.92500000000000004</v>
      </c>
      <c r="AA175" s="25">
        <v>0.92500000000000004</v>
      </c>
      <c r="AB175" s="25">
        <v>0</v>
      </c>
      <c r="AC175" s="25">
        <v>0</v>
      </c>
      <c r="AD175" s="25">
        <v>0</v>
      </c>
      <c r="AE175" s="25">
        <v>0</v>
      </c>
      <c r="AF175" s="25">
        <v>0</v>
      </c>
      <c r="AG175" s="25">
        <v>0</v>
      </c>
      <c r="AH175" s="25">
        <v>0</v>
      </c>
      <c r="AI175" s="25">
        <f t="shared" si="11"/>
        <v>13.925000000000001</v>
      </c>
      <c r="AJ175" s="25">
        <v>1.9</v>
      </c>
      <c r="AK175" s="25">
        <v>2.875</v>
      </c>
      <c r="AL175" s="25">
        <v>1.825</v>
      </c>
      <c r="AM175" s="25">
        <v>2.9</v>
      </c>
      <c r="AN175" s="25">
        <v>3.9249999999999998</v>
      </c>
      <c r="AO175" s="25">
        <v>0.97499999999999998</v>
      </c>
      <c r="AP175" s="25">
        <v>2.875</v>
      </c>
      <c r="AQ175" s="25">
        <v>1.9</v>
      </c>
      <c r="AR175" s="25">
        <v>0</v>
      </c>
      <c r="AS175" s="1">
        <v>0</v>
      </c>
      <c r="AT175" s="1">
        <v>0</v>
      </c>
      <c r="AU175" s="1">
        <v>0</v>
      </c>
      <c r="AV175" s="1">
        <v>0</v>
      </c>
      <c r="AW175" s="1">
        <v>0</v>
      </c>
      <c r="AX175" s="3">
        <f t="shared" si="12"/>
        <v>19.174999999999997</v>
      </c>
      <c r="AY175" s="1">
        <v>0</v>
      </c>
      <c r="AZ175" s="1">
        <v>2.875</v>
      </c>
      <c r="BA175" s="1">
        <v>2</v>
      </c>
      <c r="BB175" s="1">
        <v>4</v>
      </c>
      <c r="BC175" s="1">
        <v>3.875</v>
      </c>
      <c r="BD175" s="1">
        <v>5</v>
      </c>
      <c r="BE175" s="1">
        <v>7.9</v>
      </c>
      <c r="BF175" s="1">
        <v>5.95</v>
      </c>
      <c r="BG175" s="1">
        <v>6</v>
      </c>
      <c r="BH175" s="1">
        <v>0</v>
      </c>
      <c r="BI175" s="1">
        <v>0</v>
      </c>
      <c r="BJ175" s="1">
        <v>0</v>
      </c>
      <c r="BK175" s="1">
        <v>0</v>
      </c>
      <c r="BL175" s="1">
        <v>0</v>
      </c>
      <c r="BM175" s="3">
        <f t="shared" si="13"/>
        <v>37.599999999999994</v>
      </c>
      <c r="BN175" s="1">
        <v>0</v>
      </c>
      <c r="BO175" s="1">
        <v>0</v>
      </c>
      <c r="BP175" s="1">
        <v>0</v>
      </c>
      <c r="BQ175" s="1">
        <v>0</v>
      </c>
      <c r="BR175" s="1">
        <v>0</v>
      </c>
      <c r="BS175" s="1">
        <v>0</v>
      </c>
      <c r="BT175" s="1">
        <v>0</v>
      </c>
      <c r="BU175" s="1">
        <v>0</v>
      </c>
      <c r="BV175" s="1">
        <v>0</v>
      </c>
      <c r="BW175" s="1">
        <v>0</v>
      </c>
      <c r="BX175" s="1">
        <v>0</v>
      </c>
      <c r="BY175" s="1">
        <v>0</v>
      </c>
      <c r="BZ175" s="1">
        <v>0</v>
      </c>
      <c r="CA175" s="1">
        <v>0</v>
      </c>
      <c r="CB175" s="6">
        <f t="shared" si="14"/>
        <v>0</v>
      </c>
      <c r="CC175"/>
    </row>
    <row r="176" spans="1:81" x14ac:dyDescent="0.25">
      <c r="A176" s="1" t="s">
        <v>420</v>
      </c>
      <c r="B176" s="25">
        <f>VLOOKUP(Table1[[#This Row],[SchoolDBN]],Sheet2!$A$1:$E$205,2,FALSE)</f>
        <v>321100860917</v>
      </c>
      <c r="C176" s="25" t="str">
        <f>VLOOKUP(Table1[[#This Row],[SchoolDBN]],Sheet2!$A$1:$E$205,5,FALSE)</f>
        <v>X</v>
      </c>
      <c r="D176" s="1" t="s">
        <v>421</v>
      </c>
      <c r="E176" s="25" t="str">
        <f>VLOOKUP(D176,Sheet2!$A$1:$E$205,4,FALSE)</f>
        <v>SUNY</v>
      </c>
      <c r="F176" s="25">
        <v>36.9</v>
      </c>
      <c r="G176" s="25">
        <v>39</v>
      </c>
      <c r="H176" s="25">
        <v>39</v>
      </c>
      <c r="I176" s="25">
        <v>39.049999999999997</v>
      </c>
      <c r="J176" s="25">
        <v>38.950000000000003</v>
      </c>
      <c r="K176" s="25">
        <v>36.924999999999997</v>
      </c>
      <c r="L176" s="25">
        <v>34</v>
      </c>
      <c r="M176" s="25">
        <v>26</v>
      </c>
      <c r="N176" s="25">
        <v>22</v>
      </c>
      <c r="O176" s="25">
        <v>0</v>
      </c>
      <c r="P176" s="25">
        <v>0</v>
      </c>
      <c r="Q176" s="25">
        <v>0</v>
      </c>
      <c r="R176" s="25">
        <v>0</v>
      </c>
      <c r="S176" s="25">
        <v>0</v>
      </c>
      <c r="T176" s="26">
        <f t="shared" si="10"/>
        <v>311.82499999999999</v>
      </c>
      <c r="U176" s="25">
        <v>0</v>
      </c>
      <c r="V176" s="25">
        <v>4</v>
      </c>
      <c r="W176" s="25">
        <v>4</v>
      </c>
      <c r="X176" s="25">
        <v>8</v>
      </c>
      <c r="Y176" s="25">
        <v>3</v>
      </c>
      <c r="Z176" s="25">
        <v>9</v>
      </c>
      <c r="AA176" s="25">
        <v>5</v>
      </c>
      <c r="AB176" s="25">
        <v>7</v>
      </c>
      <c r="AC176" s="25">
        <v>2</v>
      </c>
      <c r="AD176" s="25">
        <v>0</v>
      </c>
      <c r="AE176" s="25">
        <v>0</v>
      </c>
      <c r="AF176" s="25">
        <v>0</v>
      </c>
      <c r="AG176" s="25">
        <v>0</v>
      </c>
      <c r="AH176" s="25">
        <v>0</v>
      </c>
      <c r="AI176" s="25">
        <f t="shared" si="11"/>
        <v>42</v>
      </c>
      <c r="AJ176" s="25">
        <v>0</v>
      </c>
      <c r="AK176" s="25">
        <v>0</v>
      </c>
      <c r="AL176" s="25">
        <v>0</v>
      </c>
      <c r="AM176" s="25">
        <v>0.97499999999999998</v>
      </c>
      <c r="AN176" s="25">
        <v>0</v>
      </c>
      <c r="AO176" s="25">
        <v>0.97499999999999998</v>
      </c>
      <c r="AP176" s="25">
        <v>0</v>
      </c>
      <c r="AQ176" s="25">
        <v>1.95</v>
      </c>
      <c r="AR176" s="25">
        <v>0</v>
      </c>
      <c r="AS176" s="1">
        <v>0</v>
      </c>
      <c r="AT176" s="1">
        <v>0</v>
      </c>
      <c r="AU176" s="1">
        <v>0</v>
      </c>
      <c r="AV176" s="1">
        <v>0</v>
      </c>
      <c r="AW176" s="1">
        <v>0</v>
      </c>
      <c r="AX176" s="3">
        <f t="shared" si="12"/>
        <v>3.9</v>
      </c>
      <c r="AY176" s="1">
        <v>0</v>
      </c>
      <c r="AZ176" s="1">
        <v>0</v>
      </c>
      <c r="BA176" s="1">
        <v>0</v>
      </c>
      <c r="BB176" s="1">
        <v>0</v>
      </c>
      <c r="BC176" s="1">
        <v>0</v>
      </c>
      <c r="BD176" s="1">
        <v>0</v>
      </c>
      <c r="BE176" s="1">
        <v>0</v>
      </c>
      <c r="BF176" s="1">
        <v>0</v>
      </c>
      <c r="BG176" s="1">
        <v>0</v>
      </c>
      <c r="BH176" s="1">
        <v>0</v>
      </c>
      <c r="BI176" s="1">
        <v>0</v>
      </c>
      <c r="BJ176" s="1">
        <v>0</v>
      </c>
      <c r="BK176" s="1">
        <v>0</v>
      </c>
      <c r="BL176" s="1">
        <v>0</v>
      </c>
      <c r="BM176" s="3">
        <f t="shared" si="13"/>
        <v>0</v>
      </c>
      <c r="BN176" s="1">
        <v>0</v>
      </c>
      <c r="BO176" s="1">
        <v>0</v>
      </c>
      <c r="BP176" s="1">
        <v>0</v>
      </c>
      <c r="BQ176" s="1">
        <v>0</v>
      </c>
      <c r="BR176" s="1">
        <v>0</v>
      </c>
      <c r="BS176" s="1">
        <v>0</v>
      </c>
      <c r="BT176" s="1">
        <v>0</v>
      </c>
      <c r="BU176" s="1">
        <v>0</v>
      </c>
      <c r="BV176" s="1">
        <v>0</v>
      </c>
      <c r="BW176" s="1">
        <v>0</v>
      </c>
      <c r="BX176" s="1">
        <v>0</v>
      </c>
      <c r="BY176" s="1">
        <v>0</v>
      </c>
      <c r="BZ176" s="1">
        <v>0</v>
      </c>
      <c r="CA176" s="1">
        <v>0</v>
      </c>
      <c r="CB176" s="6">
        <f t="shared" si="14"/>
        <v>0</v>
      </c>
      <c r="CC176"/>
    </row>
    <row r="177" spans="1:81" x14ac:dyDescent="0.25">
      <c r="A177" s="1" t="s">
        <v>422</v>
      </c>
      <c r="B177" s="25">
        <f>VLOOKUP(Table1[[#This Row],[SchoolDBN]],Sheet2!$A$1:$E$205,2,FALSE)</f>
        <v>321100861064</v>
      </c>
      <c r="C177" s="25" t="str">
        <f>VLOOKUP(Table1[[#This Row],[SchoolDBN]],Sheet2!$A$1:$E$205,5,FALSE)</f>
        <v>X</v>
      </c>
      <c r="D177" s="1" t="s">
        <v>423</v>
      </c>
      <c r="E177" s="25" t="str">
        <f>VLOOKUP(D177,Sheet2!$A$1:$E$205,4,FALSE)</f>
        <v>SED</v>
      </c>
      <c r="F177" s="25">
        <v>0</v>
      </c>
      <c r="G177" s="25">
        <v>0</v>
      </c>
      <c r="H177" s="25">
        <v>0</v>
      </c>
      <c r="I177" s="25">
        <v>0</v>
      </c>
      <c r="J177" s="25">
        <v>0</v>
      </c>
      <c r="K177" s="25">
        <v>0</v>
      </c>
      <c r="L177" s="25">
        <v>0</v>
      </c>
      <c r="M177" s="25">
        <v>0</v>
      </c>
      <c r="N177" s="25">
        <v>0</v>
      </c>
      <c r="O177" s="25">
        <v>126.925</v>
      </c>
      <c r="P177" s="25">
        <v>0</v>
      </c>
      <c r="Q177" s="25">
        <v>0</v>
      </c>
      <c r="R177" s="25">
        <v>0</v>
      </c>
      <c r="S177" s="25">
        <v>0</v>
      </c>
      <c r="T177" s="26">
        <f t="shared" si="10"/>
        <v>126.925</v>
      </c>
      <c r="U177" s="25">
        <v>0</v>
      </c>
      <c r="V177" s="25">
        <v>0</v>
      </c>
      <c r="W177" s="25">
        <v>0</v>
      </c>
      <c r="X177" s="25">
        <v>0</v>
      </c>
      <c r="Y177" s="25">
        <v>0</v>
      </c>
      <c r="Z177" s="25">
        <v>0</v>
      </c>
      <c r="AA177" s="25">
        <v>0</v>
      </c>
      <c r="AB177" s="25">
        <v>0</v>
      </c>
      <c r="AC177" s="25">
        <v>0</v>
      </c>
      <c r="AD177" s="25">
        <v>1</v>
      </c>
      <c r="AE177" s="25">
        <v>0</v>
      </c>
      <c r="AF177" s="25">
        <v>0</v>
      </c>
      <c r="AG177" s="25">
        <v>0</v>
      </c>
      <c r="AH177" s="25">
        <v>0</v>
      </c>
      <c r="AI177" s="25">
        <f t="shared" si="11"/>
        <v>1</v>
      </c>
      <c r="AJ177" s="25">
        <v>0</v>
      </c>
      <c r="AK177" s="25">
        <v>0</v>
      </c>
      <c r="AL177" s="25">
        <v>0</v>
      </c>
      <c r="AM177" s="25">
        <v>0</v>
      </c>
      <c r="AN177" s="25">
        <v>0</v>
      </c>
      <c r="AO177" s="25">
        <v>0</v>
      </c>
      <c r="AP177" s="25">
        <v>0</v>
      </c>
      <c r="AQ177" s="25">
        <v>0</v>
      </c>
      <c r="AR177" s="25">
        <v>0</v>
      </c>
      <c r="AS177" s="1">
        <v>9</v>
      </c>
      <c r="AT177" s="1">
        <v>0</v>
      </c>
      <c r="AU177" s="1">
        <v>0</v>
      </c>
      <c r="AV177" s="1">
        <v>0</v>
      </c>
      <c r="AW177" s="1">
        <v>0</v>
      </c>
      <c r="AX177" s="3">
        <f t="shared" si="12"/>
        <v>9</v>
      </c>
      <c r="AY177" s="1">
        <v>0</v>
      </c>
      <c r="AZ177" s="1">
        <v>0</v>
      </c>
      <c r="BA177" s="1">
        <v>0</v>
      </c>
      <c r="BB177" s="1">
        <v>0</v>
      </c>
      <c r="BC177" s="1">
        <v>0</v>
      </c>
      <c r="BD177" s="1">
        <v>0</v>
      </c>
      <c r="BE177" s="1">
        <v>0</v>
      </c>
      <c r="BF177" s="1">
        <v>0</v>
      </c>
      <c r="BG177" s="1">
        <v>0</v>
      </c>
      <c r="BH177" s="1">
        <v>4.95</v>
      </c>
      <c r="BI177" s="1">
        <v>0</v>
      </c>
      <c r="BJ177" s="1">
        <v>0</v>
      </c>
      <c r="BK177" s="1">
        <v>0</v>
      </c>
      <c r="BL177" s="1">
        <v>0</v>
      </c>
      <c r="BM177" s="3">
        <f t="shared" si="13"/>
        <v>4.95</v>
      </c>
      <c r="BN177" s="1">
        <v>0</v>
      </c>
      <c r="BO177" s="1">
        <v>0</v>
      </c>
      <c r="BP177" s="1">
        <v>0</v>
      </c>
      <c r="BQ177" s="1">
        <v>0</v>
      </c>
      <c r="BR177" s="1">
        <v>0</v>
      </c>
      <c r="BS177" s="1">
        <v>0</v>
      </c>
      <c r="BT177" s="1">
        <v>0</v>
      </c>
      <c r="BU177" s="1">
        <v>0</v>
      </c>
      <c r="BV177" s="1">
        <v>0</v>
      </c>
      <c r="BW177" s="1">
        <v>0</v>
      </c>
      <c r="BX177" s="1">
        <v>0</v>
      </c>
      <c r="BY177" s="1">
        <v>0</v>
      </c>
      <c r="BZ177" s="1">
        <v>0</v>
      </c>
      <c r="CA177" s="1">
        <v>0</v>
      </c>
      <c r="CB177" s="6">
        <f t="shared" si="14"/>
        <v>0</v>
      </c>
      <c r="CC177"/>
    </row>
    <row r="178" spans="1:81" x14ac:dyDescent="0.25">
      <c r="A178" s="1" t="s">
        <v>424</v>
      </c>
      <c r="B178" s="25">
        <f>VLOOKUP(Table1[[#This Row],[SchoolDBN]],Sheet2!$A$1:$E$205,2,FALSE)</f>
        <v>321000861075</v>
      </c>
      <c r="C178" s="25" t="str">
        <f>VLOOKUP(Table1[[#This Row],[SchoolDBN]],Sheet2!$A$1:$E$205,5,FALSE)</f>
        <v>X</v>
      </c>
      <c r="D178" s="1" t="s">
        <v>425</v>
      </c>
      <c r="E178" s="25" t="str">
        <f>VLOOKUP(D178,Sheet2!$A$1:$E$205,4,FALSE)</f>
        <v>SUNY</v>
      </c>
      <c r="F178" s="25">
        <v>0</v>
      </c>
      <c r="G178" s="25">
        <v>0</v>
      </c>
      <c r="H178" s="25">
        <v>0</v>
      </c>
      <c r="I178" s="25">
        <v>0</v>
      </c>
      <c r="J178" s="25">
        <v>0</v>
      </c>
      <c r="K178" s="25">
        <v>0</v>
      </c>
      <c r="L178" s="25">
        <v>130.63499999999999</v>
      </c>
      <c r="M178" s="25">
        <v>0</v>
      </c>
      <c r="N178" s="25">
        <v>0</v>
      </c>
      <c r="O178" s="25">
        <v>0</v>
      </c>
      <c r="P178" s="25">
        <v>0</v>
      </c>
      <c r="Q178" s="25">
        <v>0</v>
      </c>
      <c r="R178" s="25">
        <v>0</v>
      </c>
      <c r="S178" s="25">
        <v>0</v>
      </c>
      <c r="T178" s="26">
        <f t="shared" si="10"/>
        <v>130.63499999999999</v>
      </c>
      <c r="U178" s="25">
        <v>0</v>
      </c>
      <c r="V178" s="25">
        <v>0</v>
      </c>
      <c r="W178" s="25">
        <v>0</v>
      </c>
      <c r="X178" s="25">
        <v>0</v>
      </c>
      <c r="Y178" s="25">
        <v>0</v>
      </c>
      <c r="Z178" s="25">
        <v>0</v>
      </c>
      <c r="AA178" s="25">
        <v>4</v>
      </c>
      <c r="AB178" s="25">
        <v>0</v>
      </c>
      <c r="AC178" s="25">
        <v>0</v>
      </c>
      <c r="AD178" s="25">
        <v>0</v>
      </c>
      <c r="AE178" s="25">
        <v>0</v>
      </c>
      <c r="AF178" s="25">
        <v>0</v>
      </c>
      <c r="AG178" s="25">
        <v>0</v>
      </c>
      <c r="AH178" s="25">
        <v>0</v>
      </c>
      <c r="AI178" s="25">
        <f t="shared" si="11"/>
        <v>4</v>
      </c>
      <c r="AJ178" s="25">
        <v>0</v>
      </c>
      <c r="AK178" s="25">
        <v>0</v>
      </c>
      <c r="AL178" s="25">
        <v>0</v>
      </c>
      <c r="AM178" s="25">
        <v>0</v>
      </c>
      <c r="AN178" s="25">
        <v>0</v>
      </c>
      <c r="AO178" s="25">
        <v>0</v>
      </c>
      <c r="AP178" s="25">
        <v>16.975000000000001</v>
      </c>
      <c r="AQ178" s="25">
        <v>0</v>
      </c>
      <c r="AR178" s="25">
        <v>0</v>
      </c>
      <c r="AS178" s="1">
        <v>0</v>
      </c>
      <c r="AT178" s="1">
        <v>0</v>
      </c>
      <c r="AU178" s="1">
        <v>0</v>
      </c>
      <c r="AV178" s="1">
        <v>0</v>
      </c>
      <c r="AW178" s="1">
        <v>0</v>
      </c>
      <c r="AX178" s="3">
        <f t="shared" si="12"/>
        <v>16.975000000000001</v>
      </c>
      <c r="AY178" s="1">
        <v>0</v>
      </c>
      <c r="AZ178" s="1">
        <v>0</v>
      </c>
      <c r="BA178" s="1">
        <v>0</v>
      </c>
      <c r="BB178" s="1">
        <v>0</v>
      </c>
      <c r="BC178" s="1">
        <v>0</v>
      </c>
      <c r="BD178" s="1">
        <v>0</v>
      </c>
      <c r="BE178" s="1">
        <v>17.952000000000002</v>
      </c>
      <c r="BF178" s="1">
        <v>0</v>
      </c>
      <c r="BG178" s="1">
        <v>0</v>
      </c>
      <c r="BH178" s="1">
        <v>0</v>
      </c>
      <c r="BI178" s="1">
        <v>0</v>
      </c>
      <c r="BJ178" s="1">
        <v>0</v>
      </c>
      <c r="BK178" s="1">
        <v>0</v>
      </c>
      <c r="BL178" s="1">
        <v>0</v>
      </c>
      <c r="BM178" s="3">
        <f t="shared" si="13"/>
        <v>17.952000000000002</v>
      </c>
      <c r="BN178" s="1">
        <v>0</v>
      </c>
      <c r="BO178" s="1">
        <v>0</v>
      </c>
      <c r="BP178" s="1">
        <v>0</v>
      </c>
      <c r="BQ178" s="1">
        <v>0</v>
      </c>
      <c r="BR178" s="1">
        <v>0</v>
      </c>
      <c r="BS178" s="1">
        <v>0</v>
      </c>
      <c r="BT178" s="1">
        <v>0</v>
      </c>
      <c r="BU178" s="1">
        <v>0</v>
      </c>
      <c r="BV178" s="1">
        <v>0</v>
      </c>
      <c r="BW178" s="1">
        <v>0</v>
      </c>
      <c r="BX178" s="1">
        <v>0</v>
      </c>
      <c r="BY178" s="1">
        <v>0</v>
      </c>
      <c r="BZ178" s="1">
        <v>0</v>
      </c>
      <c r="CA178" s="1">
        <v>0</v>
      </c>
      <c r="CB178" s="6">
        <f t="shared" si="14"/>
        <v>0</v>
      </c>
      <c r="CC178"/>
    </row>
    <row r="179" spans="1:81" x14ac:dyDescent="0.25">
      <c r="A179" s="1" t="s">
        <v>426</v>
      </c>
      <c r="B179" s="25">
        <f>VLOOKUP(Table1[[#This Row],[SchoolDBN]],Sheet2!$A$1:$E$205,2,FALSE)</f>
        <v>320700860962</v>
      </c>
      <c r="C179" s="25" t="str">
        <f>VLOOKUP(Table1[[#This Row],[SchoolDBN]],Sheet2!$A$1:$E$205,5,FALSE)</f>
        <v>X</v>
      </c>
      <c r="D179" s="1" t="s">
        <v>427</v>
      </c>
      <c r="E179" s="25" t="str">
        <f>VLOOKUP(D179,Sheet2!$A$1:$E$205,4,FALSE)</f>
        <v>DOE</v>
      </c>
      <c r="F179" s="25">
        <v>55.1</v>
      </c>
      <c r="G179" s="25">
        <v>57</v>
      </c>
      <c r="H179" s="25">
        <v>53.975000000000001</v>
      </c>
      <c r="I179" s="25">
        <v>55</v>
      </c>
      <c r="J179" s="25">
        <v>53.024999999999999</v>
      </c>
      <c r="K179" s="25">
        <v>54</v>
      </c>
      <c r="L179" s="25">
        <v>53</v>
      </c>
      <c r="M179" s="25">
        <v>53</v>
      </c>
      <c r="N179" s="25">
        <v>0</v>
      </c>
      <c r="O179" s="25">
        <v>0</v>
      </c>
      <c r="P179" s="25">
        <v>0</v>
      </c>
      <c r="Q179" s="25">
        <v>0</v>
      </c>
      <c r="R179" s="25">
        <v>0</v>
      </c>
      <c r="S179" s="25">
        <v>0</v>
      </c>
      <c r="T179" s="26">
        <f t="shared" si="10"/>
        <v>434.09999999999997</v>
      </c>
      <c r="U179" s="25">
        <v>3</v>
      </c>
      <c r="V179" s="25">
        <v>1</v>
      </c>
      <c r="W179" s="25">
        <v>2</v>
      </c>
      <c r="X179" s="25">
        <v>3</v>
      </c>
      <c r="Y179" s="25">
        <v>4</v>
      </c>
      <c r="Z179" s="25">
        <v>0</v>
      </c>
      <c r="AA179" s="25">
        <v>1</v>
      </c>
      <c r="AB179" s="25">
        <v>1</v>
      </c>
      <c r="AC179" s="25">
        <v>0</v>
      </c>
      <c r="AD179" s="25">
        <v>0</v>
      </c>
      <c r="AE179" s="25">
        <v>0</v>
      </c>
      <c r="AF179" s="25">
        <v>0</v>
      </c>
      <c r="AG179" s="25">
        <v>0</v>
      </c>
      <c r="AH179" s="25">
        <v>0</v>
      </c>
      <c r="AI179" s="25">
        <f t="shared" si="11"/>
        <v>15</v>
      </c>
      <c r="AJ179" s="25">
        <v>2</v>
      </c>
      <c r="AK179" s="25">
        <v>3</v>
      </c>
      <c r="AL179" s="25">
        <v>3</v>
      </c>
      <c r="AM179" s="25">
        <v>3</v>
      </c>
      <c r="AN179" s="25">
        <v>8</v>
      </c>
      <c r="AO179" s="25">
        <v>8</v>
      </c>
      <c r="AP179" s="25">
        <v>9</v>
      </c>
      <c r="AQ179" s="25">
        <v>4</v>
      </c>
      <c r="AR179" s="25">
        <v>0</v>
      </c>
      <c r="AS179" s="1">
        <v>0</v>
      </c>
      <c r="AT179" s="1">
        <v>0</v>
      </c>
      <c r="AU179" s="1">
        <v>0</v>
      </c>
      <c r="AV179" s="1">
        <v>0</v>
      </c>
      <c r="AW179" s="1">
        <v>0</v>
      </c>
      <c r="AX179" s="3">
        <f t="shared" si="12"/>
        <v>40</v>
      </c>
      <c r="AY179" s="1">
        <v>0</v>
      </c>
      <c r="AZ179" s="1">
        <v>0</v>
      </c>
      <c r="BA179" s="1">
        <v>0</v>
      </c>
      <c r="BB179" s="1">
        <v>0</v>
      </c>
      <c r="BC179" s="1">
        <v>0</v>
      </c>
      <c r="BD179" s="1">
        <v>0</v>
      </c>
      <c r="BE179" s="1">
        <v>0</v>
      </c>
      <c r="BF179" s="1">
        <v>0</v>
      </c>
      <c r="BG179" s="1">
        <v>0</v>
      </c>
      <c r="BH179" s="1">
        <v>0</v>
      </c>
      <c r="BI179" s="1">
        <v>0</v>
      </c>
      <c r="BJ179" s="1">
        <v>0</v>
      </c>
      <c r="BK179" s="1">
        <v>0</v>
      </c>
      <c r="BL179" s="1">
        <v>0</v>
      </c>
      <c r="BM179" s="3">
        <f t="shared" si="13"/>
        <v>0</v>
      </c>
      <c r="BN179" s="1">
        <v>0</v>
      </c>
      <c r="BO179" s="1">
        <v>0</v>
      </c>
      <c r="BP179" s="1">
        <v>0</v>
      </c>
      <c r="BQ179" s="1">
        <v>0</v>
      </c>
      <c r="BR179" s="1">
        <v>0</v>
      </c>
      <c r="BS179" s="1">
        <v>0</v>
      </c>
      <c r="BT179" s="1">
        <v>0</v>
      </c>
      <c r="BU179" s="1">
        <v>0</v>
      </c>
      <c r="BV179" s="1">
        <v>0</v>
      </c>
      <c r="BW179" s="1">
        <v>0</v>
      </c>
      <c r="BX179" s="1">
        <v>0</v>
      </c>
      <c r="BY179" s="1">
        <v>0</v>
      </c>
      <c r="BZ179" s="1">
        <v>0</v>
      </c>
      <c r="CA179" s="1">
        <v>0</v>
      </c>
      <c r="CB179" s="6">
        <f t="shared" si="14"/>
        <v>0</v>
      </c>
      <c r="CC179"/>
    </row>
    <row r="180" spans="1:81" x14ac:dyDescent="0.25">
      <c r="A180" s="1" t="s">
        <v>428</v>
      </c>
      <c r="B180" s="25">
        <f>VLOOKUP(Table1[[#This Row],[SchoolDBN]],Sheet2!$A$1:$E$205,2,FALSE)</f>
        <v>320800861074</v>
      </c>
      <c r="C180" s="25" t="str">
        <f>VLOOKUP(Table1[[#This Row],[SchoolDBN]],Sheet2!$A$1:$E$205,5,FALSE)</f>
        <v>X</v>
      </c>
      <c r="D180" s="1" t="s">
        <v>429</v>
      </c>
      <c r="E180" s="25" t="str">
        <f>VLOOKUP(D180,Sheet2!$A$1:$E$205,4,FALSE)</f>
        <v>SUNY</v>
      </c>
      <c r="F180" s="25">
        <v>58.95</v>
      </c>
      <c r="G180" s="25">
        <v>106.95</v>
      </c>
      <c r="H180" s="25">
        <v>80.875</v>
      </c>
      <c r="I180" s="25">
        <v>0</v>
      </c>
      <c r="J180" s="25">
        <v>0</v>
      </c>
      <c r="K180" s="25">
        <v>0</v>
      </c>
      <c r="L180" s="25">
        <v>0</v>
      </c>
      <c r="M180" s="25">
        <v>0</v>
      </c>
      <c r="N180" s="25">
        <v>0</v>
      </c>
      <c r="O180" s="25">
        <v>0</v>
      </c>
      <c r="P180" s="25">
        <v>0</v>
      </c>
      <c r="Q180" s="25">
        <v>0</v>
      </c>
      <c r="R180" s="25">
        <v>0</v>
      </c>
      <c r="S180" s="25">
        <v>0</v>
      </c>
      <c r="T180" s="26">
        <f t="shared" si="10"/>
        <v>246.77500000000001</v>
      </c>
      <c r="U180" s="25">
        <v>0</v>
      </c>
      <c r="V180" s="25">
        <v>0</v>
      </c>
      <c r="W180" s="25">
        <v>0</v>
      </c>
      <c r="X180" s="25">
        <v>0</v>
      </c>
      <c r="Y180" s="25">
        <v>0</v>
      </c>
      <c r="Z180" s="25">
        <v>0</v>
      </c>
      <c r="AA180" s="25">
        <v>0</v>
      </c>
      <c r="AB180" s="25">
        <v>0</v>
      </c>
      <c r="AC180" s="25">
        <v>0</v>
      </c>
      <c r="AD180" s="25">
        <v>0</v>
      </c>
      <c r="AE180" s="25">
        <v>0</v>
      </c>
      <c r="AF180" s="25">
        <v>0</v>
      </c>
      <c r="AG180" s="25">
        <v>0</v>
      </c>
      <c r="AH180" s="25">
        <v>0</v>
      </c>
      <c r="AI180" s="25">
        <f t="shared" si="11"/>
        <v>0</v>
      </c>
      <c r="AJ180" s="25">
        <v>0</v>
      </c>
      <c r="AK180" s="25">
        <v>0</v>
      </c>
      <c r="AL180" s="25">
        <v>0</v>
      </c>
      <c r="AM180" s="25">
        <v>0</v>
      </c>
      <c r="AN180" s="25">
        <v>0</v>
      </c>
      <c r="AO180" s="25">
        <v>0</v>
      </c>
      <c r="AP180" s="25">
        <v>0</v>
      </c>
      <c r="AQ180" s="25">
        <v>0</v>
      </c>
      <c r="AR180" s="25">
        <v>0</v>
      </c>
      <c r="AS180" s="1">
        <v>0</v>
      </c>
      <c r="AT180" s="1">
        <v>0</v>
      </c>
      <c r="AU180" s="1">
        <v>0</v>
      </c>
      <c r="AV180" s="1">
        <v>0</v>
      </c>
      <c r="AW180" s="1">
        <v>0</v>
      </c>
      <c r="AX180" s="3">
        <f t="shared" si="12"/>
        <v>0</v>
      </c>
      <c r="AY180" s="1">
        <v>0</v>
      </c>
      <c r="AZ180" s="1">
        <v>0</v>
      </c>
      <c r="BA180" s="1">
        <v>0</v>
      </c>
      <c r="BB180" s="1">
        <v>0</v>
      </c>
      <c r="BC180" s="1">
        <v>0</v>
      </c>
      <c r="BD180" s="1">
        <v>0</v>
      </c>
      <c r="BE180" s="1">
        <v>0</v>
      </c>
      <c r="BF180" s="1">
        <v>0</v>
      </c>
      <c r="BG180" s="1">
        <v>0</v>
      </c>
      <c r="BH180" s="1">
        <v>0</v>
      </c>
      <c r="BI180" s="1">
        <v>0</v>
      </c>
      <c r="BJ180" s="1">
        <v>0</v>
      </c>
      <c r="BK180" s="1">
        <v>0</v>
      </c>
      <c r="BL180" s="1">
        <v>0</v>
      </c>
      <c r="BM180" s="3">
        <f t="shared" si="13"/>
        <v>0</v>
      </c>
      <c r="BN180" s="1">
        <v>0</v>
      </c>
      <c r="BO180" s="1">
        <v>0</v>
      </c>
      <c r="BP180" s="1">
        <v>0</v>
      </c>
      <c r="BQ180" s="1">
        <v>0</v>
      </c>
      <c r="BR180" s="1">
        <v>0</v>
      </c>
      <c r="BS180" s="1">
        <v>0</v>
      </c>
      <c r="BT180" s="1">
        <v>0</v>
      </c>
      <c r="BU180" s="1">
        <v>0</v>
      </c>
      <c r="BV180" s="1">
        <v>0</v>
      </c>
      <c r="BW180" s="1">
        <v>0</v>
      </c>
      <c r="BX180" s="1">
        <v>0</v>
      </c>
      <c r="BY180" s="1">
        <v>0</v>
      </c>
      <c r="BZ180" s="1">
        <v>0</v>
      </c>
      <c r="CA180" s="1">
        <v>0</v>
      </c>
      <c r="CB180" s="6">
        <f t="shared" si="14"/>
        <v>0</v>
      </c>
      <c r="CC180"/>
    </row>
    <row r="181" spans="1:81" x14ac:dyDescent="0.25">
      <c r="A181" s="1" t="s">
        <v>430</v>
      </c>
      <c r="B181" s="25">
        <f>VLOOKUP(Table1[[#This Row],[SchoolDBN]],Sheet2!$A$1:$E$205,2,FALSE)</f>
        <v>320700860994</v>
      </c>
      <c r="C181" s="25" t="str">
        <f>VLOOKUP(Table1[[#This Row],[SchoolDBN]],Sheet2!$A$1:$E$205,5,FALSE)</f>
        <v>X</v>
      </c>
      <c r="D181" s="1" t="s">
        <v>431</v>
      </c>
      <c r="E181" s="25" t="str">
        <f>VLOOKUP(D181,Sheet2!$A$1:$E$205,4,FALSE)</f>
        <v>SUNY</v>
      </c>
      <c r="F181" s="25">
        <v>68.325000000000003</v>
      </c>
      <c r="G181" s="25">
        <v>67.375</v>
      </c>
      <c r="H181" s="25">
        <v>69.375</v>
      </c>
      <c r="I181" s="25">
        <v>0</v>
      </c>
      <c r="J181" s="25">
        <v>0</v>
      </c>
      <c r="K181" s="25">
        <v>0</v>
      </c>
      <c r="L181" s="25">
        <v>0</v>
      </c>
      <c r="M181" s="25">
        <v>0</v>
      </c>
      <c r="N181" s="25">
        <v>0</v>
      </c>
      <c r="O181" s="25">
        <v>0</v>
      </c>
      <c r="P181" s="25">
        <v>0</v>
      </c>
      <c r="Q181" s="25">
        <v>0</v>
      </c>
      <c r="R181" s="25">
        <v>0</v>
      </c>
      <c r="S181" s="25">
        <v>0</v>
      </c>
      <c r="T181" s="26">
        <f t="shared" si="10"/>
        <v>205.07499999999999</v>
      </c>
      <c r="U181" s="25">
        <v>4</v>
      </c>
      <c r="V181" s="25">
        <v>4</v>
      </c>
      <c r="W181" s="25">
        <v>2</v>
      </c>
      <c r="X181" s="25">
        <v>0</v>
      </c>
      <c r="Y181" s="25">
        <v>0</v>
      </c>
      <c r="Z181" s="25">
        <v>0</v>
      </c>
      <c r="AA181" s="25">
        <v>0</v>
      </c>
      <c r="AB181" s="25">
        <v>0</v>
      </c>
      <c r="AC181" s="25">
        <v>0</v>
      </c>
      <c r="AD181" s="25">
        <v>0</v>
      </c>
      <c r="AE181" s="25">
        <v>0</v>
      </c>
      <c r="AF181" s="25">
        <v>0</v>
      </c>
      <c r="AG181" s="25">
        <v>0</v>
      </c>
      <c r="AH181" s="25">
        <v>0</v>
      </c>
      <c r="AI181" s="25">
        <f t="shared" si="11"/>
        <v>10</v>
      </c>
      <c r="AJ181" s="25">
        <v>2</v>
      </c>
      <c r="AK181" s="25">
        <v>1</v>
      </c>
      <c r="AL181" s="25">
        <v>4</v>
      </c>
      <c r="AM181" s="25">
        <v>0</v>
      </c>
      <c r="AN181" s="25">
        <v>0</v>
      </c>
      <c r="AO181" s="25">
        <v>0</v>
      </c>
      <c r="AP181" s="25">
        <v>0</v>
      </c>
      <c r="AQ181" s="25">
        <v>0</v>
      </c>
      <c r="AR181" s="25">
        <v>0</v>
      </c>
      <c r="AS181" s="1">
        <v>0</v>
      </c>
      <c r="AT181" s="1">
        <v>0</v>
      </c>
      <c r="AU181" s="1">
        <v>0</v>
      </c>
      <c r="AV181" s="1">
        <v>0</v>
      </c>
      <c r="AW181" s="1">
        <v>0</v>
      </c>
      <c r="AX181" s="3">
        <f t="shared" si="12"/>
        <v>7</v>
      </c>
      <c r="AY181" s="1">
        <v>7.9249999999999998</v>
      </c>
      <c r="AZ181" s="1">
        <v>5</v>
      </c>
      <c r="BA181" s="1">
        <v>6</v>
      </c>
      <c r="BB181" s="1">
        <v>0</v>
      </c>
      <c r="BC181" s="1">
        <v>0</v>
      </c>
      <c r="BD181" s="1">
        <v>0</v>
      </c>
      <c r="BE181" s="1">
        <v>0</v>
      </c>
      <c r="BF181" s="1">
        <v>0</v>
      </c>
      <c r="BG181" s="1">
        <v>0</v>
      </c>
      <c r="BH181" s="1">
        <v>0</v>
      </c>
      <c r="BI181" s="1">
        <v>0</v>
      </c>
      <c r="BJ181" s="1">
        <v>0</v>
      </c>
      <c r="BK181" s="1">
        <v>0</v>
      </c>
      <c r="BL181" s="1">
        <v>0</v>
      </c>
      <c r="BM181" s="3">
        <f t="shared" si="13"/>
        <v>18.925000000000001</v>
      </c>
      <c r="BN181" s="1">
        <v>0</v>
      </c>
      <c r="BO181" s="1">
        <v>0</v>
      </c>
      <c r="BP181" s="1">
        <v>0</v>
      </c>
      <c r="BQ181" s="1">
        <v>0</v>
      </c>
      <c r="BR181" s="1">
        <v>0</v>
      </c>
      <c r="BS181" s="1">
        <v>0</v>
      </c>
      <c r="BT181" s="1">
        <v>0</v>
      </c>
      <c r="BU181" s="1">
        <v>0</v>
      </c>
      <c r="BV181" s="1">
        <v>0</v>
      </c>
      <c r="BW181" s="1">
        <v>0</v>
      </c>
      <c r="BX181" s="1">
        <v>0</v>
      </c>
      <c r="BY181" s="1">
        <v>0</v>
      </c>
      <c r="BZ181" s="1">
        <v>0</v>
      </c>
      <c r="CA181" s="1">
        <v>0</v>
      </c>
      <c r="CB181" s="6">
        <f t="shared" si="14"/>
        <v>0</v>
      </c>
      <c r="CC181"/>
    </row>
    <row r="182" spans="1:81" x14ac:dyDescent="0.25">
      <c r="A182" s="1" t="s">
        <v>432</v>
      </c>
      <c r="B182" s="25">
        <f>VLOOKUP(Table1[[#This Row],[SchoolDBN]],Sheet2!$A$1:$E$205,2,FALSE)</f>
        <v>320700861062</v>
      </c>
      <c r="C182" s="25" t="str">
        <f>VLOOKUP(Table1[[#This Row],[SchoolDBN]],Sheet2!$A$1:$E$205,5,FALSE)</f>
        <v>X</v>
      </c>
      <c r="D182" s="1" t="s">
        <v>433</v>
      </c>
      <c r="E182" s="25" t="str">
        <f>VLOOKUP(D182,Sheet2!$A$1:$E$205,4,FALSE)</f>
        <v>SED</v>
      </c>
      <c r="F182" s="25">
        <v>0</v>
      </c>
      <c r="G182" s="25">
        <v>0</v>
      </c>
      <c r="H182" s="25">
        <v>0</v>
      </c>
      <c r="I182" s="25">
        <v>0</v>
      </c>
      <c r="J182" s="25">
        <v>0</v>
      </c>
      <c r="K182" s="25">
        <v>0</v>
      </c>
      <c r="L182" s="25">
        <v>81</v>
      </c>
      <c r="M182" s="25">
        <v>83.218999999999994</v>
      </c>
      <c r="N182" s="25">
        <v>0</v>
      </c>
      <c r="O182" s="25">
        <v>0</v>
      </c>
      <c r="P182" s="25">
        <v>0</v>
      </c>
      <c r="Q182" s="25">
        <v>0</v>
      </c>
      <c r="R182" s="25">
        <v>0</v>
      </c>
      <c r="S182" s="25">
        <v>0</v>
      </c>
      <c r="T182" s="26">
        <f t="shared" si="10"/>
        <v>164.21899999999999</v>
      </c>
      <c r="U182" s="25">
        <v>0</v>
      </c>
      <c r="V182" s="25">
        <v>0</v>
      </c>
      <c r="W182" s="25">
        <v>0</v>
      </c>
      <c r="X182" s="25">
        <v>0</v>
      </c>
      <c r="Y182" s="25">
        <v>0</v>
      </c>
      <c r="Z182" s="25">
        <v>0</v>
      </c>
      <c r="AA182" s="25">
        <v>2</v>
      </c>
      <c r="AB182" s="25">
        <v>0</v>
      </c>
      <c r="AC182" s="25">
        <v>0</v>
      </c>
      <c r="AD182" s="25">
        <v>0</v>
      </c>
      <c r="AE182" s="25">
        <v>0</v>
      </c>
      <c r="AF182" s="25">
        <v>0</v>
      </c>
      <c r="AG182" s="25">
        <v>0</v>
      </c>
      <c r="AH182" s="25">
        <v>0</v>
      </c>
      <c r="AI182" s="25">
        <f t="shared" si="11"/>
        <v>2</v>
      </c>
      <c r="AJ182" s="25">
        <v>0</v>
      </c>
      <c r="AK182" s="25">
        <v>0</v>
      </c>
      <c r="AL182" s="25">
        <v>0</v>
      </c>
      <c r="AM182" s="25">
        <v>0</v>
      </c>
      <c r="AN182" s="25">
        <v>0</v>
      </c>
      <c r="AO182" s="25">
        <v>0</v>
      </c>
      <c r="AP182" s="25">
        <v>1</v>
      </c>
      <c r="AQ182" s="25">
        <v>1</v>
      </c>
      <c r="AR182" s="25">
        <v>0</v>
      </c>
      <c r="AS182" s="1">
        <v>0</v>
      </c>
      <c r="AT182" s="1">
        <v>0</v>
      </c>
      <c r="AU182" s="1">
        <v>0</v>
      </c>
      <c r="AV182" s="1">
        <v>0</v>
      </c>
      <c r="AW182" s="1">
        <v>0</v>
      </c>
      <c r="AX182" s="3">
        <f t="shared" si="12"/>
        <v>2</v>
      </c>
      <c r="AY182" s="1">
        <v>0</v>
      </c>
      <c r="AZ182" s="1">
        <v>0</v>
      </c>
      <c r="BA182" s="1">
        <v>0</v>
      </c>
      <c r="BB182" s="1">
        <v>0</v>
      </c>
      <c r="BC182" s="1">
        <v>0</v>
      </c>
      <c r="BD182" s="1">
        <v>0</v>
      </c>
      <c r="BE182" s="1">
        <v>9</v>
      </c>
      <c r="BF182" s="1">
        <v>1</v>
      </c>
      <c r="BG182" s="1">
        <v>0</v>
      </c>
      <c r="BH182" s="1">
        <v>0</v>
      </c>
      <c r="BI182" s="1">
        <v>0</v>
      </c>
      <c r="BJ182" s="1">
        <v>0</v>
      </c>
      <c r="BK182" s="1">
        <v>0</v>
      </c>
      <c r="BL182" s="1">
        <v>0</v>
      </c>
      <c r="BM182" s="3">
        <f t="shared" si="13"/>
        <v>10</v>
      </c>
      <c r="BN182" s="1">
        <v>0</v>
      </c>
      <c r="BO182" s="1">
        <v>0</v>
      </c>
      <c r="BP182" s="1">
        <v>0</v>
      </c>
      <c r="BQ182" s="1">
        <v>0</v>
      </c>
      <c r="BR182" s="1">
        <v>0</v>
      </c>
      <c r="BS182" s="1">
        <v>0</v>
      </c>
      <c r="BT182" s="1">
        <v>0</v>
      </c>
      <c r="BU182" s="1">
        <v>0</v>
      </c>
      <c r="BV182" s="1">
        <v>0</v>
      </c>
      <c r="BW182" s="1">
        <v>0</v>
      </c>
      <c r="BX182" s="1">
        <v>0</v>
      </c>
      <c r="BY182" s="1">
        <v>0</v>
      </c>
      <c r="BZ182" s="1">
        <v>0</v>
      </c>
      <c r="CA182" s="1">
        <v>0</v>
      </c>
      <c r="CB182" s="6">
        <f t="shared" si="14"/>
        <v>0</v>
      </c>
      <c r="CC182"/>
    </row>
    <row r="183" spans="1:81" x14ac:dyDescent="0.25">
      <c r="A183" s="1" t="s">
        <v>434</v>
      </c>
      <c r="B183" s="25">
        <f>VLOOKUP(Table1[[#This Row],[SchoolDBN]],Sheet2!$A$1:$E$205,2,FALSE)</f>
        <v>320700861070</v>
      </c>
      <c r="C183" s="25" t="str">
        <f>VLOOKUP(Table1[[#This Row],[SchoolDBN]],Sheet2!$A$1:$E$205,5,FALSE)</f>
        <v>X</v>
      </c>
      <c r="D183" s="1" t="s">
        <v>435</v>
      </c>
      <c r="E183" s="25" t="str">
        <f>VLOOKUP(D183,Sheet2!$A$1:$E$205,4,FALSE)</f>
        <v>SUNY</v>
      </c>
      <c r="F183" s="25">
        <v>46.7</v>
      </c>
      <c r="G183" s="25">
        <v>58.774999999999999</v>
      </c>
      <c r="H183" s="25">
        <v>49.85</v>
      </c>
      <c r="I183" s="25">
        <v>0</v>
      </c>
      <c r="J183" s="25">
        <v>0</v>
      </c>
      <c r="K183" s="25">
        <v>0</v>
      </c>
      <c r="L183" s="25">
        <v>0</v>
      </c>
      <c r="M183" s="25">
        <v>0</v>
      </c>
      <c r="N183" s="25">
        <v>0</v>
      </c>
      <c r="O183" s="25">
        <v>0</v>
      </c>
      <c r="P183" s="25">
        <v>0</v>
      </c>
      <c r="Q183" s="25">
        <v>0</v>
      </c>
      <c r="R183" s="25">
        <v>0</v>
      </c>
      <c r="S183" s="25">
        <v>0</v>
      </c>
      <c r="T183" s="26">
        <f t="shared" si="10"/>
        <v>155.32499999999999</v>
      </c>
      <c r="U183" s="25">
        <v>0</v>
      </c>
      <c r="V183" s="25">
        <v>0</v>
      </c>
      <c r="W183" s="25">
        <v>0</v>
      </c>
      <c r="X183" s="25">
        <v>0</v>
      </c>
      <c r="Y183" s="25">
        <v>0</v>
      </c>
      <c r="Z183" s="25">
        <v>0</v>
      </c>
      <c r="AA183" s="25">
        <v>0</v>
      </c>
      <c r="AB183" s="25">
        <v>0</v>
      </c>
      <c r="AC183" s="25">
        <v>0</v>
      </c>
      <c r="AD183" s="25">
        <v>0</v>
      </c>
      <c r="AE183" s="25">
        <v>0</v>
      </c>
      <c r="AF183" s="25">
        <v>0</v>
      </c>
      <c r="AG183" s="25">
        <v>0</v>
      </c>
      <c r="AH183" s="25">
        <v>0</v>
      </c>
      <c r="AI183" s="25">
        <f t="shared" si="11"/>
        <v>0</v>
      </c>
      <c r="AJ183" s="25">
        <v>2</v>
      </c>
      <c r="AK183" s="25">
        <v>4</v>
      </c>
      <c r="AL183" s="25">
        <v>4</v>
      </c>
      <c r="AM183" s="25">
        <v>0</v>
      </c>
      <c r="AN183" s="25">
        <v>0</v>
      </c>
      <c r="AO183" s="25">
        <v>0</v>
      </c>
      <c r="AP183" s="25">
        <v>0</v>
      </c>
      <c r="AQ183" s="25">
        <v>0</v>
      </c>
      <c r="AR183" s="25">
        <v>0</v>
      </c>
      <c r="AS183" s="1">
        <v>0</v>
      </c>
      <c r="AT183" s="1">
        <v>0</v>
      </c>
      <c r="AU183" s="1">
        <v>0</v>
      </c>
      <c r="AV183" s="1">
        <v>0</v>
      </c>
      <c r="AW183" s="1">
        <v>0</v>
      </c>
      <c r="AX183" s="3">
        <f t="shared" si="12"/>
        <v>10</v>
      </c>
      <c r="AY183" s="1">
        <v>0</v>
      </c>
      <c r="AZ183" s="1">
        <v>0</v>
      </c>
      <c r="BA183" s="1">
        <v>0</v>
      </c>
      <c r="BB183" s="1">
        <v>0</v>
      </c>
      <c r="BC183" s="1">
        <v>0</v>
      </c>
      <c r="BD183" s="1">
        <v>0</v>
      </c>
      <c r="BE183" s="1">
        <v>0</v>
      </c>
      <c r="BF183" s="1">
        <v>0</v>
      </c>
      <c r="BG183" s="1">
        <v>0</v>
      </c>
      <c r="BH183" s="1">
        <v>0</v>
      </c>
      <c r="BI183" s="1">
        <v>0</v>
      </c>
      <c r="BJ183" s="1">
        <v>0</v>
      </c>
      <c r="BK183" s="1">
        <v>0</v>
      </c>
      <c r="BL183" s="1">
        <v>0</v>
      </c>
      <c r="BM183" s="3">
        <f t="shared" si="13"/>
        <v>0</v>
      </c>
      <c r="BN183" s="1">
        <v>0</v>
      </c>
      <c r="BO183" s="1">
        <v>0</v>
      </c>
      <c r="BP183" s="1">
        <v>0</v>
      </c>
      <c r="BQ183" s="1">
        <v>0</v>
      </c>
      <c r="BR183" s="1">
        <v>0</v>
      </c>
      <c r="BS183" s="1">
        <v>0</v>
      </c>
      <c r="BT183" s="1">
        <v>0</v>
      </c>
      <c r="BU183" s="1">
        <v>0</v>
      </c>
      <c r="BV183" s="1">
        <v>0</v>
      </c>
      <c r="BW183" s="1">
        <v>0</v>
      </c>
      <c r="BX183" s="1">
        <v>0</v>
      </c>
      <c r="BY183" s="1">
        <v>0</v>
      </c>
      <c r="BZ183" s="1">
        <v>0</v>
      </c>
      <c r="CA183" s="1">
        <v>0</v>
      </c>
      <c r="CB183" s="6">
        <f t="shared" si="14"/>
        <v>0</v>
      </c>
      <c r="CC183"/>
    </row>
    <row r="184" spans="1:81" x14ac:dyDescent="0.25">
      <c r="A184" s="1" t="s">
        <v>436</v>
      </c>
      <c r="B184" s="25">
        <f>VLOOKUP(Table1[[#This Row],[SchoolDBN]],Sheet2!$A$1:$E$205,2,FALSE)</f>
        <v>321200860965</v>
      </c>
      <c r="C184" s="25" t="str">
        <f>VLOOKUP(Table1[[#This Row],[SchoolDBN]],Sheet2!$A$1:$E$205,5,FALSE)</f>
        <v>X</v>
      </c>
      <c r="D184" s="1" t="s">
        <v>437</v>
      </c>
      <c r="E184" s="25" t="str">
        <f>VLOOKUP(D184,Sheet2!$A$1:$E$205,4,FALSE)</f>
        <v>DOE</v>
      </c>
      <c r="F184" s="25">
        <v>0</v>
      </c>
      <c r="G184" s="25">
        <v>0</v>
      </c>
      <c r="H184" s="25">
        <v>0</v>
      </c>
      <c r="I184" s="25">
        <v>0</v>
      </c>
      <c r="J184" s="25">
        <v>0</v>
      </c>
      <c r="K184" s="25">
        <v>0</v>
      </c>
      <c r="L184" s="25">
        <v>119</v>
      </c>
      <c r="M184" s="25">
        <v>120.02500000000001</v>
      </c>
      <c r="N184" s="25">
        <v>164.97499999999999</v>
      </c>
      <c r="O184" s="25">
        <v>93.974999999999994</v>
      </c>
      <c r="P184" s="25">
        <v>61</v>
      </c>
      <c r="Q184" s="25">
        <v>64</v>
      </c>
      <c r="R184" s="25">
        <v>0</v>
      </c>
      <c r="S184" s="25">
        <v>0</v>
      </c>
      <c r="T184" s="26">
        <f t="shared" si="10"/>
        <v>622.97500000000002</v>
      </c>
      <c r="U184" s="25">
        <v>0</v>
      </c>
      <c r="V184" s="25">
        <v>0</v>
      </c>
      <c r="W184" s="25">
        <v>0</v>
      </c>
      <c r="X184" s="25">
        <v>0</v>
      </c>
      <c r="Y184" s="25">
        <v>0</v>
      </c>
      <c r="Z184" s="25">
        <v>0</v>
      </c>
      <c r="AA184" s="25">
        <v>0</v>
      </c>
      <c r="AB184" s="25">
        <v>0</v>
      </c>
      <c r="AC184" s="25">
        <v>1</v>
      </c>
      <c r="AD184" s="25">
        <v>0</v>
      </c>
      <c r="AE184" s="25">
        <v>0</v>
      </c>
      <c r="AF184" s="25">
        <v>0</v>
      </c>
      <c r="AG184" s="25">
        <v>0</v>
      </c>
      <c r="AH184" s="25">
        <v>0</v>
      </c>
      <c r="AI184" s="25">
        <f t="shared" si="11"/>
        <v>1</v>
      </c>
      <c r="AJ184" s="25">
        <v>0</v>
      </c>
      <c r="AK184" s="25">
        <v>0</v>
      </c>
      <c r="AL184" s="25">
        <v>0</v>
      </c>
      <c r="AM184" s="25">
        <v>0</v>
      </c>
      <c r="AN184" s="25">
        <v>0</v>
      </c>
      <c r="AO184" s="25">
        <v>0</v>
      </c>
      <c r="AP184" s="25">
        <v>0</v>
      </c>
      <c r="AQ184" s="25">
        <v>0</v>
      </c>
      <c r="AR184" s="25">
        <v>0</v>
      </c>
      <c r="AS184" s="1">
        <v>0</v>
      </c>
      <c r="AT184" s="1">
        <v>0</v>
      </c>
      <c r="AU184" s="1">
        <v>0</v>
      </c>
      <c r="AV184" s="1">
        <v>0</v>
      </c>
      <c r="AW184" s="1">
        <v>0</v>
      </c>
      <c r="AX184" s="3">
        <f t="shared" si="12"/>
        <v>0</v>
      </c>
      <c r="AY184" s="1">
        <v>0</v>
      </c>
      <c r="AZ184" s="1">
        <v>0</v>
      </c>
      <c r="BA184" s="1">
        <v>0</v>
      </c>
      <c r="BB184" s="1">
        <v>0</v>
      </c>
      <c r="BC184" s="1">
        <v>0</v>
      </c>
      <c r="BD184" s="1">
        <v>0</v>
      </c>
      <c r="BE184" s="1">
        <v>17</v>
      </c>
      <c r="BF184" s="1">
        <v>32</v>
      </c>
      <c r="BG184" s="1">
        <v>14</v>
      </c>
      <c r="BH184" s="1">
        <v>20</v>
      </c>
      <c r="BI184" s="1">
        <v>9</v>
      </c>
      <c r="BJ184" s="1">
        <v>10</v>
      </c>
      <c r="BK184" s="1">
        <v>0</v>
      </c>
      <c r="BL184" s="1">
        <v>0</v>
      </c>
      <c r="BM184" s="3">
        <f t="shared" si="13"/>
        <v>102</v>
      </c>
      <c r="BN184" s="1">
        <v>0</v>
      </c>
      <c r="BO184" s="1">
        <v>0</v>
      </c>
      <c r="BP184" s="1">
        <v>0</v>
      </c>
      <c r="BQ184" s="1">
        <v>0</v>
      </c>
      <c r="BR184" s="1">
        <v>0</v>
      </c>
      <c r="BS184" s="1">
        <v>0</v>
      </c>
      <c r="BT184" s="1">
        <v>0</v>
      </c>
      <c r="BU184" s="1">
        <v>0</v>
      </c>
      <c r="BV184" s="1">
        <v>0</v>
      </c>
      <c r="BW184" s="1">
        <v>0</v>
      </c>
      <c r="BX184" s="1">
        <v>0</v>
      </c>
      <c r="BY184" s="1">
        <v>0</v>
      </c>
      <c r="BZ184" s="1">
        <v>0</v>
      </c>
      <c r="CA184" s="1">
        <v>0</v>
      </c>
      <c r="CB184" s="6">
        <f t="shared" si="14"/>
        <v>0</v>
      </c>
      <c r="CC184"/>
    </row>
    <row r="185" spans="1:81" x14ac:dyDescent="0.25">
      <c r="A185" s="1" t="s">
        <v>438</v>
      </c>
      <c r="B185" s="25">
        <f>VLOOKUP(Table1[[#This Row],[SchoolDBN]],Sheet2!$A$1:$E$205,2,FALSE)</f>
        <v>321100861076</v>
      </c>
      <c r="C185" s="25" t="str">
        <f>VLOOKUP(Table1[[#This Row],[SchoolDBN]],Sheet2!$A$1:$E$205,5,FALSE)</f>
        <v>X</v>
      </c>
      <c r="D185" s="1" t="s">
        <v>439</v>
      </c>
      <c r="E185" s="25" t="str">
        <f>VLOOKUP(D185,Sheet2!$A$1:$E$205,4,FALSE)</f>
        <v>SUNY</v>
      </c>
      <c r="F185" s="25">
        <v>67.403999999999996</v>
      </c>
      <c r="G185" s="25">
        <v>0</v>
      </c>
      <c r="H185" s="25">
        <v>0</v>
      </c>
      <c r="I185" s="25">
        <v>0</v>
      </c>
      <c r="J185" s="25">
        <v>0</v>
      </c>
      <c r="K185" s="25">
        <v>0</v>
      </c>
      <c r="L185" s="25">
        <v>0</v>
      </c>
      <c r="M185" s="25">
        <v>0</v>
      </c>
      <c r="N185" s="25">
        <v>0</v>
      </c>
      <c r="O185" s="25">
        <v>0</v>
      </c>
      <c r="P185" s="25">
        <v>0</v>
      </c>
      <c r="Q185" s="25">
        <v>0</v>
      </c>
      <c r="R185" s="25">
        <v>0</v>
      </c>
      <c r="S185" s="25">
        <v>0</v>
      </c>
      <c r="T185" s="26">
        <f t="shared" si="10"/>
        <v>67.403999999999996</v>
      </c>
      <c r="U185" s="25">
        <v>0</v>
      </c>
      <c r="V185" s="25">
        <v>0</v>
      </c>
      <c r="W185" s="25">
        <v>0</v>
      </c>
      <c r="X185" s="25">
        <v>0</v>
      </c>
      <c r="Y185" s="25">
        <v>0</v>
      </c>
      <c r="Z185" s="25">
        <v>0</v>
      </c>
      <c r="AA185" s="25">
        <v>0</v>
      </c>
      <c r="AB185" s="25">
        <v>0</v>
      </c>
      <c r="AC185" s="25">
        <v>0</v>
      </c>
      <c r="AD185" s="25">
        <v>0</v>
      </c>
      <c r="AE185" s="25">
        <v>0</v>
      </c>
      <c r="AF185" s="25">
        <v>0</v>
      </c>
      <c r="AG185" s="25">
        <v>0</v>
      </c>
      <c r="AH185" s="25">
        <v>0</v>
      </c>
      <c r="AI185" s="25">
        <f t="shared" si="11"/>
        <v>0</v>
      </c>
      <c r="AJ185" s="25">
        <v>0</v>
      </c>
      <c r="AK185" s="25">
        <v>0</v>
      </c>
      <c r="AL185" s="25">
        <v>0</v>
      </c>
      <c r="AM185" s="25">
        <v>0</v>
      </c>
      <c r="AN185" s="25">
        <v>0</v>
      </c>
      <c r="AO185" s="25">
        <v>0</v>
      </c>
      <c r="AP185" s="25">
        <v>0</v>
      </c>
      <c r="AQ185" s="25">
        <v>0</v>
      </c>
      <c r="AR185" s="25">
        <v>0</v>
      </c>
      <c r="AS185" s="1">
        <v>0</v>
      </c>
      <c r="AT185" s="1">
        <v>0</v>
      </c>
      <c r="AU185" s="1">
        <v>0</v>
      </c>
      <c r="AV185" s="1">
        <v>0</v>
      </c>
      <c r="AW185" s="1">
        <v>0</v>
      </c>
      <c r="AX185" s="3">
        <f t="shared" si="12"/>
        <v>0</v>
      </c>
      <c r="AY185" s="1">
        <v>0</v>
      </c>
      <c r="AZ185" s="1">
        <v>0</v>
      </c>
      <c r="BA185" s="1">
        <v>0</v>
      </c>
      <c r="BB185" s="1">
        <v>0</v>
      </c>
      <c r="BC185" s="1">
        <v>0</v>
      </c>
      <c r="BD185" s="1">
        <v>0</v>
      </c>
      <c r="BE185" s="1">
        <v>0</v>
      </c>
      <c r="BF185" s="1">
        <v>0</v>
      </c>
      <c r="BG185" s="1">
        <v>0</v>
      </c>
      <c r="BH185" s="1">
        <v>0</v>
      </c>
      <c r="BI185" s="1">
        <v>0</v>
      </c>
      <c r="BJ185" s="1">
        <v>0</v>
      </c>
      <c r="BK185" s="1">
        <v>0</v>
      </c>
      <c r="BL185" s="1">
        <v>0</v>
      </c>
      <c r="BM185" s="3">
        <f t="shared" si="13"/>
        <v>0</v>
      </c>
      <c r="BN185" s="1">
        <v>0</v>
      </c>
      <c r="BO185" s="1">
        <v>0</v>
      </c>
      <c r="BP185" s="1">
        <v>0</v>
      </c>
      <c r="BQ185" s="1">
        <v>0</v>
      </c>
      <c r="BR185" s="1">
        <v>0</v>
      </c>
      <c r="BS185" s="1">
        <v>0</v>
      </c>
      <c r="BT185" s="1">
        <v>0</v>
      </c>
      <c r="BU185" s="1">
        <v>0</v>
      </c>
      <c r="BV185" s="1">
        <v>0</v>
      </c>
      <c r="BW185" s="1">
        <v>0</v>
      </c>
      <c r="BX185" s="1">
        <v>0</v>
      </c>
      <c r="BY185" s="1">
        <v>0</v>
      </c>
      <c r="BZ185" s="1">
        <v>0</v>
      </c>
      <c r="CA185" s="1">
        <v>0</v>
      </c>
      <c r="CB185" s="6">
        <f t="shared" si="14"/>
        <v>0</v>
      </c>
      <c r="CC185"/>
    </row>
    <row r="186" spans="1:81" x14ac:dyDescent="0.25">
      <c r="A186" s="1" t="s">
        <v>440</v>
      </c>
      <c r="B186" s="25">
        <f>VLOOKUP(Table1[[#This Row],[SchoolDBN]],Sheet2!$A$1:$E$205,2,FALSE)</f>
        <v>321000861073</v>
      </c>
      <c r="C186" s="25" t="str">
        <f>VLOOKUP(Table1[[#This Row],[SchoolDBN]],Sheet2!$A$1:$E$205,5,FALSE)</f>
        <v>X</v>
      </c>
      <c r="D186" s="1" t="s">
        <v>441</v>
      </c>
      <c r="E186" s="25" t="str">
        <f>VLOOKUP(D186,Sheet2!$A$1:$E$205,4,FALSE)</f>
        <v>SED</v>
      </c>
      <c r="F186" s="25">
        <v>120.9</v>
      </c>
      <c r="G186" s="25">
        <v>87.85</v>
      </c>
      <c r="H186" s="25">
        <v>0</v>
      </c>
      <c r="I186" s="25">
        <v>0</v>
      </c>
      <c r="J186" s="25">
        <v>0</v>
      </c>
      <c r="K186" s="25">
        <v>0</v>
      </c>
      <c r="L186" s="25">
        <v>0</v>
      </c>
      <c r="M186" s="25">
        <v>0</v>
      </c>
      <c r="N186" s="25">
        <v>0</v>
      </c>
      <c r="O186" s="25">
        <v>0</v>
      </c>
      <c r="P186" s="25">
        <v>0</v>
      </c>
      <c r="Q186" s="25">
        <v>0</v>
      </c>
      <c r="R186" s="25">
        <v>0</v>
      </c>
      <c r="S186" s="25">
        <v>0</v>
      </c>
      <c r="T186" s="26">
        <f t="shared" si="10"/>
        <v>208.75</v>
      </c>
      <c r="U186" s="25">
        <v>4</v>
      </c>
      <c r="V186" s="25">
        <v>5</v>
      </c>
      <c r="W186" s="25">
        <v>0</v>
      </c>
      <c r="X186" s="25">
        <v>0</v>
      </c>
      <c r="Y186" s="25">
        <v>0</v>
      </c>
      <c r="Z186" s="25">
        <v>0</v>
      </c>
      <c r="AA186" s="25">
        <v>0</v>
      </c>
      <c r="AB186" s="25">
        <v>0</v>
      </c>
      <c r="AC186" s="25">
        <v>0</v>
      </c>
      <c r="AD186" s="25">
        <v>0</v>
      </c>
      <c r="AE186" s="25">
        <v>0</v>
      </c>
      <c r="AF186" s="25">
        <v>0</v>
      </c>
      <c r="AG186" s="25">
        <v>0</v>
      </c>
      <c r="AH186" s="25">
        <v>0</v>
      </c>
      <c r="AI186" s="25">
        <f t="shared" si="11"/>
        <v>9</v>
      </c>
      <c r="AJ186" s="25">
        <v>0</v>
      </c>
      <c r="AK186" s="25">
        <v>2.9</v>
      </c>
      <c r="AL186" s="25">
        <v>0</v>
      </c>
      <c r="AM186" s="25">
        <v>0</v>
      </c>
      <c r="AN186" s="25">
        <v>0</v>
      </c>
      <c r="AO186" s="25">
        <v>0</v>
      </c>
      <c r="AP186" s="25">
        <v>0</v>
      </c>
      <c r="AQ186" s="25">
        <v>0</v>
      </c>
      <c r="AR186" s="25">
        <v>0</v>
      </c>
      <c r="AS186" s="1">
        <v>0</v>
      </c>
      <c r="AT186" s="1">
        <v>0</v>
      </c>
      <c r="AU186" s="1">
        <v>0</v>
      </c>
      <c r="AV186" s="1">
        <v>0</v>
      </c>
      <c r="AW186" s="1">
        <v>0</v>
      </c>
      <c r="AX186" s="3">
        <f t="shared" si="12"/>
        <v>2.9</v>
      </c>
      <c r="AY186" s="1">
        <v>3.7250000000000001</v>
      </c>
      <c r="AZ186" s="1">
        <v>4.05</v>
      </c>
      <c r="BA186" s="1">
        <v>0</v>
      </c>
      <c r="BB186" s="1">
        <v>0</v>
      </c>
      <c r="BC186" s="1">
        <v>0</v>
      </c>
      <c r="BD186" s="1">
        <v>0</v>
      </c>
      <c r="BE186" s="1">
        <v>0</v>
      </c>
      <c r="BF186" s="1">
        <v>0</v>
      </c>
      <c r="BG186" s="1">
        <v>0</v>
      </c>
      <c r="BH186" s="1">
        <v>0</v>
      </c>
      <c r="BI186" s="1">
        <v>0</v>
      </c>
      <c r="BJ186" s="1">
        <v>0</v>
      </c>
      <c r="BK186" s="1">
        <v>0</v>
      </c>
      <c r="BL186" s="1">
        <v>0</v>
      </c>
      <c r="BM186" s="3">
        <f t="shared" si="13"/>
        <v>7.7750000000000004</v>
      </c>
      <c r="BN186" s="1">
        <v>0</v>
      </c>
      <c r="BO186" s="1">
        <v>0</v>
      </c>
      <c r="BP186" s="1">
        <v>0</v>
      </c>
      <c r="BQ186" s="1">
        <v>0</v>
      </c>
      <c r="BR186" s="1">
        <v>0</v>
      </c>
      <c r="BS186" s="1">
        <v>0</v>
      </c>
      <c r="BT186" s="1">
        <v>0</v>
      </c>
      <c r="BU186" s="1">
        <v>0</v>
      </c>
      <c r="BV186" s="1">
        <v>0</v>
      </c>
      <c r="BW186" s="1">
        <v>0</v>
      </c>
      <c r="BX186" s="1">
        <v>0</v>
      </c>
      <c r="BY186" s="1">
        <v>0</v>
      </c>
      <c r="BZ186" s="1">
        <v>0</v>
      </c>
      <c r="CA186" s="1">
        <v>0</v>
      </c>
      <c r="CB186" s="6">
        <f t="shared" si="14"/>
        <v>0</v>
      </c>
      <c r="CC186"/>
    </row>
    <row r="187" spans="1:81" x14ac:dyDescent="0.25">
      <c r="A187" s="1" t="s">
        <v>266</v>
      </c>
      <c r="B187" s="25">
        <f>VLOOKUP(Table1[[#This Row],[SchoolDBN]],Sheet2!$A$1:$E$205,2,FALSE)</f>
        <v>320800860940</v>
      </c>
      <c r="C187" s="25" t="str">
        <f>VLOOKUP(Table1[[#This Row],[SchoolDBN]],Sheet2!$A$1:$E$205,5,FALSE)</f>
        <v>X</v>
      </c>
      <c r="D187" s="1" t="s">
        <v>442</v>
      </c>
      <c r="E187" s="25" t="str">
        <f>VLOOKUP(D187,Sheet2!$A$1:$E$205,4,FALSE)</f>
        <v>SUNY</v>
      </c>
      <c r="F187" s="25">
        <v>73.05</v>
      </c>
      <c r="G187" s="25">
        <v>76.025000000000006</v>
      </c>
      <c r="H187" s="25">
        <v>75</v>
      </c>
      <c r="I187" s="25">
        <v>74.099999999999994</v>
      </c>
      <c r="J187" s="25">
        <v>75</v>
      </c>
      <c r="K187" s="25">
        <v>74</v>
      </c>
      <c r="L187" s="25">
        <v>103.1</v>
      </c>
      <c r="M187" s="25">
        <v>104</v>
      </c>
      <c r="N187" s="25">
        <v>0</v>
      </c>
      <c r="O187" s="25">
        <v>0</v>
      </c>
      <c r="P187" s="25">
        <v>0</v>
      </c>
      <c r="Q187" s="25">
        <v>0</v>
      </c>
      <c r="R187" s="25">
        <v>0</v>
      </c>
      <c r="S187" s="25">
        <v>0</v>
      </c>
      <c r="T187" s="26">
        <f t="shared" si="10"/>
        <v>654.27499999999998</v>
      </c>
      <c r="U187" s="25">
        <v>2</v>
      </c>
      <c r="V187" s="25">
        <v>5</v>
      </c>
      <c r="W187" s="25">
        <v>1</v>
      </c>
      <c r="X187" s="25">
        <v>1</v>
      </c>
      <c r="Y187" s="25">
        <v>6</v>
      </c>
      <c r="Z187" s="25">
        <v>1</v>
      </c>
      <c r="AA187" s="25">
        <v>2</v>
      </c>
      <c r="AB187" s="25">
        <v>6</v>
      </c>
      <c r="AC187" s="25">
        <v>0</v>
      </c>
      <c r="AD187" s="25">
        <v>0</v>
      </c>
      <c r="AE187" s="25">
        <v>0</v>
      </c>
      <c r="AF187" s="25">
        <v>0</v>
      </c>
      <c r="AG187" s="25">
        <v>0</v>
      </c>
      <c r="AH187" s="25">
        <v>0</v>
      </c>
      <c r="AI187" s="25">
        <f t="shared" si="11"/>
        <v>24</v>
      </c>
      <c r="AJ187" s="25">
        <v>1</v>
      </c>
      <c r="AK187" s="25">
        <v>0</v>
      </c>
      <c r="AL187" s="25">
        <v>8</v>
      </c>
      <c r="AM187" s="25">
        <v>2</v>
      </c>
      <c r="AN187" s="25">
        <v>2</v>
      </c>
      <c r="AO187" s="25">
        <v>8</v>
      </c>
      <c r="AP187" s="25">
        <v>1</v>
      </c>
      <c r="AQ187" s="25">
        <v>0</v>
      </c>
      <c r="AR187" s="25">
        <v>0</v>
      </c>
      <c r="AS187" s="1">
        <v>0</v>
      </c>
      <c r="AT187" s="1">
        <v>0</v>
      </c>
      <c r="AU187" s="1">
        <v>0</v>
      </c>
      <c r="AV187" s="1">
        <v>0</v>
      </c>
      <c r="AW187" s="1">
        <v>0</v>
      </c>
      <c r="AX187" s="3">
        <f t="shared" si="12"/>
        <v>22</v>
      </c>
      <c r="AY187" s="1">
        <v>4</v>
      </c>
      <c r="AZ187" s="1">
        <v>4</v>
      </c>
      <c r="BA187" s="1">
        <v>3.95</v>
      </c>
      <c r="BB187" s="1">
        <v>7</v>
      </c>
      <c r="BC187" s="1">
        <v>7</v>
      </c>
      <c r="BD187" s="1">
        <v>11</v>
      </c>
      <c r="BE187" s="1">
        <v>13</v>
      </c>
      <c r="BF187" s="1">
        <v>12</v>
      </c>
      <c r="BG187" s="1">
        <v>0</v>
      </c>
      <c r="BH187" s="1">
        <v>0</v>
      </c>
      <c r="BI187" s="1">
        <v>0</v>
      </c>
      <c r="BJ187" s="1">
        <v>0</v>
      </c>
      <c r="BK187" s="1">
        <v>0</v>
      </c>
      <c r="BL187" s="1">
        <v>0</v>
      </c>
      <c r="BM187" s="3">
        <f t="shared" si="13"/>
        <v>61.95</v>
      </c>
      <c r="BN187" s="1">
        <v>0</v>
      </c>
      <c r="BO187" s="1">
        <v>0</v>
      </c>
      <c r="BP187" s="1">
        <v>0</v>
      </c>
      <c r="BQ187" s="1">
        <v>0</v>
      </c>
      <c r="BR187" s="1">
        <v>0</v>
      </c>
      <c r="BS187" s="1">
        <v>0</v>
      </c>
      <c r="BT187" s="1">
        <v>0</v>
      </c>
      <c r="BU187" s="1">
        <v>0</v>
      </c>
      <c r="BV187" s="1">
        <v>0</v>
      </c>
      <c r="BW187" s="1">
        <v>0</v>
      </c>
      <c r="BX187" s="1">
        <v>0</v>
      </c>
      <c r="BY187" s="1">
        <v>0</v>
      </c>
      <c r="BZ187" s="1">
        <v>0</v>
      </c>
      <c r="CA187" s="1">
        <v>0</v>
      </c>
      <c r="CB187" s="6">
        <f t="shared" si="14"/>
        <v>0</v>
      </c>
      <c r="CC187"/>
    </row>
    <row r="188" spans="1:81" x14ac:dyDescent="0.25">
      <c r="A188" s="1" t="s">
        <v>443</v>
      </c>
      <c r="B188" s="25">
        <f>VLOOKUP(Table1[[#This Row],[SchoolDBN]],Sheet2!$A$1:$E$205,2,FALSE)</f>
        <v>321100860956</v>
      </c>
      <c r="C188" s="25" t="str">
        <f>VLOOKUP(Table1[[#This Row],[SchoolDBN]],Sheet2!$A$1:$E$205,5,FALSE)</f>
        <v>X</v>
      </c>
      <c r="D188" s="1" t="s">
        <v>444</v>
      </c>
      <c r="E188" s="25" t="str">
        <f>VLOOKUP(D188,Sheet2!$A$1:$E$205,4,FALSE)</f>
        <v>DOE</v>
      </c>
      <c r="F188" s="25">
        <v>0</v>
      </c>
      <c r="G188" s="25">
        <v>0</v>
      </c>
      <c r="H188" s="25">
        <v>0</v>
      </c>
      <c r="I188" s="25">
        <v>0</v>
      </c>
      <c r="J188" s="25">
        <v>0</v>
      </c>
      <c r="K188" s="25">
        <v>0</v>
      </c>
      <c r="L188" s="25">
        <v>92.924999999999997</v>
      </c>
      <c r="M188" s="25">
        <v>90</v>
      </c>
      <c r="N188" s="25">
        <v>90.1</v>
      </c>
      <c r="O188" s="25">
        <v>106.97499999999999</v>
      </c>
      <c r="P188" s="25">
        <v>74</v>
      </c>
      <c r="Q188" s="25">
        <v>0</v>
      </c>
      <c r="R188" s="25">
        <v>0</v>
      </c>
      <c r="S188" s="25">
        <v>0</v>
      </c>
      <c r="T188" s="26">
        <f t="shared" si="10"/>
        <v>454</v>
      </c>
      <c r="U188" s="25">
        <v>0</v>
      </c>
      <c r="V188" s="25">
        <v>0</v>
      </c>
      <c r="W188" s="25">
        <v>0</v>
      </c>
      <c r="X188" s="25">
        <v>0</v>
      </c>
      <c r="Y188" s="25">
        <v>0</v>
      </c>
      <c r="Z188" s="25">
        <v>0</v>
      </c>
      <c r="AA188" s="25">
        <v>0</v>
      </c>
      <c r="AB188" s="25">
        <v>2</v>
      </c>
      <c r="AC188" s="25">
        <v>2</v>
      </c>
      <c r="AD188" s="25">
        <v>2</v>
      </c>
      <c r="AE188" s="25">
        <v>1</v>
      </c>
      <c r="AF188" s="25">
        <v>0</v>
      </c>
      <c r="AG188" s="25">
        <v>0</v>
      </c>
      <c r="AH188" s="25">
        <v>0</v>
      </c>
      <c r="AI188" s="25">
        <f t="shared" si="11"/>
        <v>7</v>
      </c>
      <c r="AJ188" s="25">
        <v>0</v>
      </c>
      <c r="AK188" s="25">
        <v>0</v>
      </c>
      <c r="AL188" s="25">
        <v>0</v>
      </c>
      <c r="AM188" s="25">
        <v>0</v>
      </c>
      <c r="AN188" s="25">
        <v>0</v>
      </c>
      <c r="AO188" s="25">
        <v>0</v>
      </c>
      <c r="AP188" s="25">
        <v>0</v>
      </c>
      <c r="AQ188" s="25">
        <v>0</v>
      </c>
      <c r="AR188" s="25">
        <v>0</v>
      </c>
      <c r="AS188" s="1">
        <v>0</v>
      </c>
      <c r="AT188" s="1">
        <v>0</v>
      </c>
      <c r="AU188" s="1">
        <v>0</v>
      </c>
      <c r="AV188" s="1">
        <v>0</v>
      </c>
      <c r="AW188" s="1">
        <v>0</v>
      </c>
      <c r="AX188" s="3">
        <f t="shared" si="12"/>
        <v>0</v>
      </c>
      <c r="AY188" s="1">
        <v>0</v>
      </c>
      <c r="AZ188" s="1">
        <v>0</v>
      </c>
      <c r="BA188" s="1">
        <v>0</v>
      </c>
      <c r="BB188" s="1">
        <v>0</v>
      </c>
      <c r="BC188" s="1">
        <v>0</v>
      </c>
      <c r="BD188" s="1">
        <v>0</v>
      </c>
      <c r="BE188" s="1">
        <v>11</v>
      </c>
      <c r="BF188" s="1">
        <v>24</v>
      </c>
      <c r="BG188" s="1">
        <v>18.100000000000001</v>
      </c>
      <c r="BH188" s="1">
        <v>21</v>
      </c>
      <c r="BI188" s="1">
        <v>16</v>
      </c>
      <c r="BJ188" s="1">
        <v>0</v>
      </c>
      <c r="BK188" s="1">
        <v>0</v>
      </c>
      <c r="BL188" s="1">
        <v>0</v>
      </c>
      <c r="BM188" s="3">
        <f t="shared" si="13"/>
        <v>90.1</v>
      </c>
      <c r="BN188" s="1">
        <v>0</v>
      </c>
      <c r="BO188" s="1">
        <v>0</v>
      </c>
      <c r="BP188" s="1">
        <v>0</v>
      </c>
      <c r="BQ188" s="1">
        <v>0</v>
      </c>
      <c r="BR188" s="1">
        <v>0</v>
      </c>
      <c r="BS188" s="1">
        <v>0</v>
      </c>
      <c r="BT188" s="1">
        <v>0</v>
      </c>
      <c r="BU188" s="1">
        <v>0</v>
      </c>
      <c r="BV188" s="1">
        <v>0</v>
      </c>
      <c r="BW188" s="1">
        <v>0</v>
      </c>
      <c r="BX188" s="1">
        <v>0</v>
      </c>
      <c r="BY188" s="1">
        <v>0</v>
      </c>
      <c r="BZ188" s="1">
        <v>0</v>
      </c>
      <c r="CA188" s="1">
        <v>0</v>
      </c>
      <c r="CB188" s="6">
        <f t="shared" si="14"/>
        <v>0</v>
      </c>
      <c r="CC188"/>
    </row>
    <row r="189" spans="1:81" x14ac:dyDescent="0.25">
      <c r="A189" s="1" t="s">
        <v>445</v>
      </c>
      <c r="B189" s="25">
        <f>VLOOKUP(Table1[[#This Row],[SchoolDBN]],Sheet2!$A$1:$E$205,2,FALSE)</f>
        <v>320700861084</v>
      </c>
      <c r="C189" s="25" t="str">
        <f>VLOOKUP(Table1[[#This Row],[SchoolDBN]],Sheet2!$A$1:$E$205,5,FALSE)</f>
        <v>X</v>
      </c>
      <c r="D189" s="1" t="s">
        <v>446</v>
      </c>
      <c r="E189" s="25" t="str">
        <f>VLOOKUP(D189,Sheet2!$A$1:$E$205,4,FALSE)</f>
        <v>SED</v>
      </c>
      <c r="F189" s="25">
        <v>60.472999999999999</v>
      </c>
      <c r="G189" s="25">
        <v>70.278999999999996</v>
      </c>
      <c r="H189" s="25">
        <v>0</v>
      </c>
      <c r="I189" s="25">
        <v>0</v>
      </c>
      <c r="J189" s="25">
        <v>0</v>
      </c>
      <c r="K189" s="25">
        <v>0</v>
      </c>
      <c r="L189" s="25">
        <v>0</v>
      </c>
      <c r="M189" s="25">
        <v>0</v>
      </c>
      <c r="N189" s="25">
        <v>0</v>
      </c>
      <c r="O189" s="25">
        <v>0</v>
      </c>
      <c r="P189" s="25">
        <v>0</v>
      </c>
      <c r="Q189" s="25">
        <v>0</v>
      </c>
      <c r="R189" s="25">
        <v>0</v>
      </c>
      <c r="S189" s="25">
        <v>0</v>
      </c>
      <c r="T189" s="26">
        <f t="shared" si="10"/>
        <v>130.75200000000001</v>
      </c>
      <c r="U189" s="25">
        <v>0.95199999999999996</v>
      </c>
      <c r="V189" s="25">
        <v>2.8559999999999999</v>
      </c>
      <c r="W189" s="25">
        <v>0</v>
      </c>
      <c r="X189" s="25">
        <v>0</v>
      </c>
      <c r="Y189" s="25">
        <v>0</v>
      </c>
      <c r="Z189" s="25">
        <v>0</v>
      </c>
      <c r="AA189" s="25">
        <v>0</v>
      </c>
      <c r="AB189" s="25">
        <v>0</v>
      </c>
      <c r="AC189" s="25">
        <v>0</v>
      </c>
      <c r="AD189" s="25">
        <v>0</v>
      </c>
      <c r="AE189" s="25">
        <v>0</v>
      </c>
      <c r="AF189" s="25">
        <v>0</v>
      </c>
      <c r="AG189" s="25">
        <v>0</v>
      </c>
      <c r="AH189" s="25">
        <v>0</v>
      </c>
      <c r="AI189" s="25">
        <f t="shared" si="11"/>
        <v>3.8079999999999998</v>
      </c>
      <c r="AJ189" s="25">
        <v>4.76</v>
      </c>
      <c r="AK189" s="25">
        <v>2.8559999999999999</v>
      </c>
      <c r="AL189" s="25">
        <v>0</v>
      </c>
      <c r="AM189" s="25">
        <v>0</v>
      </c>
      <c r="AN189" s="25">
        <v>0</v>
      </c>
      <c r="AO189" s="25">
        <v>0</v>
      </c>
      <c r="AP189" s="25">
        <v>0</v>
      </c>
      <c r="AQ189" s="25">
        <v>0</v>
      </c>
      <c r="AR189" s="25">
        <v>0</v>
      </c>
      <c r="AS189" s="1">
        <v>0</v>
      </c>
      <c r="AT189" s="1">
        <v>0</v>
      </c>
      <c r="AU189" s="1">
        <v>0</v>
      </c>
      <c r="AV189" s="1">
        <v>0</v>
      </c>
      <c r="AW189" s="1">
        <v>0</v>
      </c>
      <c r="AX189" s="3">
        <f t="shared" si="12"/>
        <v>7.6159999999999997</v>
      </c>
      <c r="AY189" s="1">
        <v>0</v>
      </c>
      <c r="AZ189" s="1">
        <v>0</v>
      </c>
      <c r="BA189" s="1">
        <v>0</v>
      </c>
      <c r="BB189" s="1">
        <v>0</v>
      </c>
      <c r="BC189" s="1">
        <v>0</v>
      </c>
      <c r="BD189" s="1">
        <v>0</v>
      </c>
      <c r="BE189" s="1">
        <v>0</v>
      </c>
      <c r="BF189" s="1">
        <v>0</v>
      </c>
      <c r="BG189" s="1">
        <v>0</v>
      </c>
      <c r="BH189" s="1">
        <v>0</v>
      </c>
      <c r="BI189" s="1">
        <v>0</v>
      </c>
      <c r="BJ189" s="1">
        <v>0</v>
      </c>
      <c r="BK189" s="1">
        <v>0</v>
      </c>
      <c r="BL189" s="1">
        <v>0</v>
      </c>
      <c r="BM189" s="3">
        <f t="shared" si="13"/>
        <v>0</v>
      </c>
      <c r="BN189" s="1">
        <v>0</v>
      </c>
      <c r="BO189" s="1">
        <v>0</v>
      </c>
      <c r="BP189" s="1">
        <v>0</v>
      </c>
      <c r="BQ189" s="1">
        <v>0</v>
      </c>
      <c r="BR189" s="1">
        <v>0</v>
      </c>
      <c r="BS189" s="1">
        <v>0</v>
      </c>
      <c r="BT189" s="1">
        <v>0</v>
      </c>
      <c r="BU189" s="1">
        <v>0</v>
      </c>
      <c r="BV189" s="1">
        <v>0</v>
      </c>
      <c r="BW189" s="1">
        <v>0</v>
      </c>
      <c r="BX189" s="1">
        <v>0</v>
      </c>
      <c r="BY189" s="1">
        <v>0</v>
      </c>
      <c r="BZ189" s="1">
        <v>0</v>
      </c>
      <c r="CA189" s="1">
        <v>0</v>
      </c>
      <c r="CB189" s="6">
        <f t="shared" si="14"/>
        <v>0</v>
      </c>
      <c r="CC189"/>
    </row>
    <row r="190" spans="1:81" x14ac:dyDescent="0.25">
      <c r="A190" s="1" t="s">
        <v>447</v>
      </c>
      <c r="B190" s="25">
        <f>VLOOKUP(Table1[[#This Row],[SchoolDBN]],Sheet2!$A$1:$E$205,2,FALSE)</f>
        <v>320700860957</v>
      </c>
      <c r="C190" s="25" t="str">
        <f>VLOOKUP(Table1[[#This Row],[SchoolDBN]],Sheet2!$A$1:$E$205,5,FALSE)</f>
        <v>X</v>
      </c>
      <c r="D190" s="1" t="s">
        <v>448</v>
      </c>
      <c r="E190" s="25" t="str">
        <f>VLOOKUP(D190,Sheet2!$A$1:$E$205,4,FALSE)</f>
        <v>DOE</v>
      </c>
      <c r="F190" s="25">
        <v>58.1</v>
      </c>
      <c r="G190" s="25">
        <v>56</v>
      </c>
      <c r="H190" s="25">
        <v>58.15</v>
      </c>
      <c r="I190" s="25">
        <v>51.15</v>
      </c>
      <c r="J190" s="25">
        <v>57.075000000000003</v>
      </c>
      <c r="K190" s="25">
        <v>53.024999999999999</v>
      </c>
      <c r="L190" s="25">
        <v>104.05</v>
      </c>
      <c r="M190" s="25">
        <v>50.05</v>
      </c>
      <c r="N190" s="25">
        <v>0</v>
      </c>
      <c r="O190" s="25">
        <v>0</v>
      </c>
      <c r="P190" s="25">
        <v>0</v>
      </c>
      <c r="Q190" s="25">
        <v>0</v>
      </c>
      <c r="R190" s="25">
        <v>0</v>
      </c>
      <c r="S190" s="25">
        <v>0</v>
      </c>
      <c r="T190" s="26">
        <f t="shared" si="10"/>
        <v>487.6</v>
      </c>
      <c r="U190" s="25">
        <v>3</v>
      </c>
      <c r="V190" s="25">
        <v>3</v>
      </c>
      <c r="W190" s="25">
        <v>2</v>
      </c>
      <c r="X190" s="25">
        <v>2</v>
      </c>
      <c r="Y190" s="25">
        <v>4</v>
      </c>
      <c r="Z190" s="25">
        <v>2</v>
      </c>
      <c r="AA190" s="25">
        <v>6</v>
      </c>
      <c r="AB190" s="25">
        <v>1</v>
      </c>
      <c r="AC190" s="25">
        <v>0</v>
      </c>
      <c r="AD190" s="25">
        <v>0</v>
      </c>
      <c r="AE190" s="25">
        <v>0</v>
      </c>
      <c r="AF190" s="25">
        <v>0</v>
      </c>
      <c r="AG190" s="25">
        <v>0</v>
      </c>
      <c r="AH190" s="25">
        <v>0</v>
      </c>
      <c r="AI190" s="25">
        <f t="shared" si="11"/>
        <v>23</v>
      </c>
      <c r="AJ190" s="25">
        <v>1</v>
      </c>
      <c r="AK190" s="25">
        <v>0</v>
      </c>
      <c r="AL190" s="25">
        <v>0</v>
      </c>
      <c r="AM190" s="25">
        <v>0</v>
      </c>
      <c r="AN190" s="25">
        <v>1</v>
      </c>
      <c r="AO190" s="25">
        <v>1</v>
      </c>
      <c r="AP190" s="25">
        <v>0</v>
      </c>
      <c r="AQ190" s="25">
        <v>0</v>
      </c>
      <c r="AR190" s="25">
        <v>0</v>
      </c>
      <c r="AS190" s="1">
        <v>0</v>
      </c>
      <c r="AT190" s="1">
        <v>0</v>
      </c>
      <c r="AU190" s="1">
        <v>0</v>
      </c>
      <c r="AV190" s="1">
        <v>0</v>
      </c>
      <c r="AW190" s="1">
        <v>0</v>
      </c>
      <c r="AX190" s="3">
        <f t="shared" si="12"/>
        <v>3</v>
      </c>
      <c r="AY190" s="1">
        <v>0</v>
      </c>
      <c r="AZ190" s="1">
        <v>1</v>
      </c>
      <c r="BA190" s="1">
        <v>0</v>
      </c>
      <c r="BB190" s="1">
        <v>5</v>
      </c>
      <c r="BC190" s="1">
        <v>1</v>
      </c>
      <c r="BD190" s="1">
        <v>4</v>
      </c>
      <c r="BE190" s="1">
        <v>5</v>
      </c>
      <c r="BF190" s="1">
        <v>4</v>
      </c>
      <c r="BG190" s="1">
        <v>0</v>
      </c>
      <c r="BH190" s="1">
        <v>0</v>
      </c>
      <c r="BI190" s="1">
        <v>0</v>
      </c>
      <c r="BJ190" s="1">
        <v>0</v>
      </c>
      <c r="BK190" s="1">
        <v>0</v>
      </c>
      <c r="BL190" s="1">
        <v>0</v>
      </c>
      <c r="BM190" s="3">
        <f t="shared" si="13"/>
        <v>20</v>
      </c>
      <c r="BN190" s="1">
        <v>0</v>
      </c>
      <c r="BO190" s="1">
        <v>0</v>
      </c>
      <c r="BP190" s="1">
        <v>0</v>
      </c>
      <c r="BQ190" s="1">
        <v>0</v>
      </c>
      <c r="BR190" s="1">
        <v>0</v>
      </c>
      <c r="BS190" s="1">
        <v>0</v>
      </c>
      <c r="BT190" s="1">
        <v>0</v>
      </c>
      <c r="BU190" s="1">
        <v>0</v>
      </c>
      <c r="BV190" s="1">
        <v>0</v>
      </c>
      <c r="BW190" s="1">
        <v>0</v>
      </c>
      <c r="BX190" s="1">
        <v>0</v>
      </c>
      <c r="BY190" s="1">
        <v>0</v>
      </c>
      <c r="BZ190" s="1">
        <v>0</v>
      </c>
      <c r="CA190" s="1">
        <v>0</v>
      </c>
      <c r="CB190" s="6">
        <f t="shared" si="14"/>
        <v>0</v>
      </c>
      <c r="CC190"/>
    </row>
    <row r="191" spans="1:81" x14ac:dyDescent="0.25">
      <c r="A191" s="1" t="s">
        <v>449</v>
      </c>
      <c r="B191" s="25">
        <f>VLOOKUP(Table1[[#This Row],[SchoolDBN]],Sheet2!$A$1:$E$205,2,FALSE)</f>
        <v>320700861068</v>
      </c>
      <c r="C191" s="25" t="str">
        <f>VLOOKUP(Table1[[#This Row],[SchoolDBN]],Sheet2!$A$1:$E$205,5,FALSE)</f>
        <v>X</v>
      </c>
      <c r="D191" s="1" t="s">
        <v>450</v>
      </c>
      <c r="E191" s="25" t="str">
        <f>VLOOKUP(D191,Sheet2!$A$1:$E$205,4,FALSE)</f>
        <v>SED</v>
      </c>
      <c r="F191" s="25">
        <v>0</v>
      </c>
      <c r="G191" s="25">
        <v>0</v>
      </c>
      <c r="H191" s="25">
        <v>0</v>
      </c>
      <c r="I191" s="25">
        <v>0</v>
      </c>
      <c r="J191" s="25">
        <v>0</v>
      </c>
      <c r="K191" s="25">
        <v>0</v>
      </c>
      <c r="L191" s="25">
        <v>116.175</v>
      </c>
      <c r="M191" s="25">
        <v>0</v>
      </c>
      <c r="N191" s="25">
        <v>0</v>
      </c>
      <c r="O191" s="25">
        <v>0</v>
      </c>
      <c r="P191" s="25">
        <v>0</v>
      </c>
      <c r="Q191" s="25">
        <v>0</v>
      </c>
      <c r="R191" s="25">
        <v>0</v>
      </c>
      <c r="S191" s="25">
        <v>0</v>
      </c>
      <c r="T191" s="26">
        <f t="shared" si="10"/>
        <v>116.175</v>
      </c>
      <c r="U191" s="25">
        <v>0</v>
      </c>
      <c r="V191" s="25">
        <v>0</v>
      </c>
      <c r="W191" s="25">
        <v>0</v>
      </c>
      <c r="X191" s="25">
        <v>0</v>
      </c>
      <c r="Y191" s="25">
        <v>0</v>
      </c>
      <c r="Z191" s="25">
        <v>0</v>
      </c>
      <c r="AA191" s="25">
        <v>0</v>
      </c>
      <c r="AB191" s="25">
        <v>0</v>
      </c>
      <c r="AC191" s="25">
        <v>0</v>
      </c>
      <c r="AD191" s="25">
        <v>0</v>
      </c>
      <c r="AE191" s="25">
        <v>0</v>
      </c>
      <c r="AF191" s="25">
        <v>0</v>
      </c>
      <c r="AG191" s="25">
        <v>0</v>
      </c>
      <c r="AH191" s="25">
        <v>0</v>
      </c>
      <c r="AI191" s="25">
        <f t="shared" si="11"/>
        <v>0</v>
      </c>
      <c r="AJ191" s="25">
        <v>0</v>
      </c>
      <c r="AK191" s="25">
        <v>0</v>
      </c>
      <c r="AL191" s="25">
        <v>0</v>
      </c>
      <c r="AM191" s="25">
        <v>0</v>
      </c>
      <c r="AN191" s="25">
        <v>0</v>
      </c>
      <c r="AO191" s="25">
        <v>0</v>
      </c>
      <c r="AP191" s="25">
        <v>0</v>
      </c>
      <c r="AQ191" s="25">
        <v>0</v>
      </c>
      <c r="AR191" s="25">
        <v>0</v>
      </c>
      <c r="AS191" s="1">
        <v>0</v>
      </c>
      <c r="AT191" s="1">
        <v>0</v>
      </c>
      <c r="AU191" s="1">
        <v>0</v>
      </c>
      <c r="AV191" s="1">
        <v>0</v>
      </c>
      <c r="AW191" s="1">
        <v>0</v>
      </c>
      <c r="AX191" s="3">
        <f t="shared" si="12"/>
        <v>0</v>
      </c>
      <c r="AY191" s="1">
        <v>0</v>
      </c>
      <c r="AZ191" s="1">
        <v>0</v>
      </c>
      <c r="BA191" s="1">
        <v>0</v>
      </c>
      <c r="BB191" s="1">
        <v>0</v>
      </c>
      <c r="BC191" s="1">
        <v>0</v>
      </c>
      <c r="BD191" s="1">
        <v>0</v>
      </c>
      <c r="BE191" s="1">
        <v>30.975000000000001</v>
      </c>
      <c r="BF191" s="1">
        <v>0</v>
      </c>
      <c r="BG191" s="1">
        <v>0</v>
      </c>
      <c r="BH191" s="1">
        <v>0</v>
      </c>
      <c r="BI191" s="1">
        <v>0</v>
      </c>
      <c r="BJ191" s="1">
        <v>0</v>
      </c>
      <c r="BK191" s="1">
        <v>0</v>
      </c>
      <c r="BL191" s="1">
        <v>0</v>
      </c>
      <c r="BM191" s="3">
        <f t="shared" si="13"/>
        <v>30.975000000000001</v>
      </c>
      <c r="BN191" s="1">
        <v>0</v>
      </c>
      <c r="BO191" s="1">
        <v>0</v>
      </c>
      <c r="BP191" s="1">
        <v>0</v>
      </c>
      <c r="BQ191" s="1">
        <v>0</v>
      </c>
      <c r="BR191" s="1">
        <v>0</v>
      </c>
      <c r="BS191" s="1">
        <v>0</v>
      </c>
      <c r="BT191" s="1">
        <v>0</v>
      </c>
      <c r="BU191" s="1">
        <v>0</v>
      </c>
      <c r="BV191" s="1">
        <v>0</v>
      </c>
      <c r="BW191" s="1">
        <v>0</v>
      </c>
      <c r="BX191" s="1">
        <v>0</v>
      </c>
      <c r="BY191" s="1">
        <v>0</v>
      </c>
      <c r="BZ191" s="1">
        <v>0</v>
      </c>
      <c r="CA191" s="1">
        <v>0</v>
      </c>
      <c r="CB191" s="6">
        <f t="shared" si="14"/>
        <v>0</v>
      </c>
      <c r="CC191"/>
    </row>
    <row r="192" spans="1:81" x14ac:dyDescent="0.25">
      <c r="A192" s="1" t="s">
        <v>451</v>
      </c>
      <c r="B192" s="25">
        <f>VLOOKUP(Table1[[#This Row],[SchoolDBN]],Sheet2!$A$1:$E$205,2,FALSE)</f>
        <v>320700860981</v>
      </c>
      <c r="C192" s="25" t="str">
        <f>VLOOKUP(Table1[[#This Row],[SchoolDBN]],Sheet2!$A$1:$E$205,5,FALSE)</f>
        <v>X</v>
      </c>
      <c r="D192" s="1" t="s">
        <v>452</v>
      </c>
      <c r="E192" s="25" t="str">
        <f>VLOOKUP(D192,Sheet2!$A$1:$E$205,4,FALSE)</f>
        <v>SUNY</v>
      </c>
      <c r="F192" s="25">
        <v>91</v>
      </c>
      <c r="G192" s="25">
        <v>88</v>
      </c>
      <c r="H192" s="25">
        <v>120</v>
      </c>
      <c r="I192" s="25">
        <v>87.974999999999994</v>
      </c>
      <c r="J192" s="25">
        <v>81.95</v>
      </c>
      <c r="K192" s="25">
        <v>66</v>
      </c>
      <c r="L192" s="25">
        <v>65</v>
      </c>
      <c r="M192" s="25">
        <v>0</v>
      </c>
      <c r="N192" s="25">
        <v>0</v>
      </c>
      <c r="O192" s="25">
        <v>0</v>
      </c>
      <c r="P192" s="25">
        <v>0</v>
      </c>
      <c r="Q192" s="25">
        <v>0</v>
      </c>
      <c r="R192" s="25">
        <v>0</v>
      </c>
      <c r="S192" s="25">
        <v>0</v>
      </c>
      <c r="T192" s="26">
        <f t="shared" si="10"/>
        <v>599.92499999999995</v>
      </c>
      <c r="U192" s="25">
        <v>4</v>
      </c>
      <c r="V192" s="25">
        <v>5</v>
      </c>
      <c r="W192" s="25">
        <v>4</v>
      </c>
      <c r="X192" s="25">
        <v>4</v>
      </c>
      <c r="Y192" s="25">
        <v>1</v>
      </c>
      <c r="Z192" s="25">
        <v>0</v>
      </c>
      <c r="AA192" s="25">
        <v>2</v>
      </c>
      <c r="AB192" s="25">
        <v>0</v>
      </c>
      <c r="AC192" s="25">
        <v>0</v>
      </c>
      <c r="AD192" s="25">
        <v>0</v>
      </c>
      <c r="AE192" s="25">
        <v>0</v>
      </c>
      <c r="AF192" s="25">
        <v>0</v>
      </c>
      <c r="AG192" s="25">
        <v>0</v>
      </c>
      <c r="AH192" s="25">
        <v>0</v>
      </c>
      <c r="AI192" s="25">
        <f t="shared" si="11"/>
        <v>20</v>
      </c>
      <c r="AJ192" s="25">
        <v>4</v>
      </c>
      <c r="AK192" s="25">
        <v>4</v>
      </c>
      <c r="AL192" s="25">
        <v>0</v>
      </c>
      <c r="AM192" s="25">
        <v>0</v>
      </c>
      <c r="AN192" s="25">
        <v>1</v>
      </c>
      <c r="AO192" s="25">
        <v>0</v>
      </c>
      <c r="AP192" s="25">
        <v>2</v>
      </c>
      <c r="AQ192" s="25">
        <v>0</v>
      </c>
      <c r="AR192" s="25">
        <v>0</v>
      </c>
      <c r="AS192" s="1">
        <v>0</v>
      </c>
      <c r="AT192" s="1">
        <v>0</v>
      </c>
      <c r="AU192" s="1">
        <v>0</v>
      </c>
      <c r="AV192" s="1">
        <v>0</v>
      </c>
      <c r="AW192" s="1">
        <v>0</v>
      </c>
      <c r="AX192" s="3">
        <f t="shared" si="12"/>
        <v>11</v>
      </c>
      <c r="AY192" s="1">
        <v>0</v>
      </c>
      <c r="AZ192" s="1">
        <v>0</v>
      </c>
      <c r="BA192" s="1">
        <v>13</v>
      </c>
      <c r="BB192" s="1">
        <v>4</v>
      </c>
      <c r="BC192" s="1">
        <v>0</v>
      </c>
      <c r="BD192" s="1">
        <v>3.85</v>
      </c>
      <c r="BE192" s="1">
        <v>0</v>
      </c>
      <c r="BF192" s="1">
        <v>0</v>
      </c>
      <c r="BG192" s="1">
        <v>0</v>
      </c>
      <c r="BH192" s="1">
        <v>0</v>
      </c>
      <c r="BI192" s="1">
        <v>0</v>
      </c>
      <c r="BJ192" s="1">
        <v>0</v>
      </c>
      <c r="BK192" s="1">
        <v>0</v>
      </c>
      <c r="BL192" s="1">
        <v>0</v>
      </c>
      <c r="BM192" s="3">
        <f t="shared" si="13"/>
        <v>20.85</v>
      </c>
      <c r="BN192" s="1">
        <v>0</v>
      </c>
      <c r="BO192" s="1">
        <v>0</v>
      </c>
      <c r="BP192" s="1">
        <v>0</v>
      </c>
      <c r="BQ192" s="1">
        <v>0</v>
      </c>
      <c r="BR192" s="1">
        <v>0</v>
      </c>
      <c r="BS192" s="1">
        <v>0</v>
      </c>
      <c r="BT192" s="1">
        <v>0</v>
      </c>
      <c r="BU192" s="1">
        <v>0</v>
      </c>
      <c r="BV192" s="1">
        <v>0</v>
      </c>
      <c r="BW192" s="1">
        <v>0</v>
      </c>
      <c r="BX192" s="1">
        <v>0</v>
      </c>
      <c r="BY192" s="1">
        <v>0</v>
      </c>
      <c r="BZ192" s="1">
        <v>0</v>
      </c>
      <c r="CA192" s="1">
        <v>0</v>
      </c>
      <c r="CB192" s="6">
        <f t="shared" si="14"/>
        <v>0</v>
      </c>
      <c r="CC192"/>
    </row>
    <row r="193" spans="1:87" x14ac:dyDescent="0.25">
      <c r="A193" s="1" t="s">
        <v>453</v>
      </c>
      <c r="B193" s="25">
        <f>VLOOKUP(Table1[[#This Row],[SchoolDBN]],Sheet2!$A$1:$E$205,2,FALSE)</f>
        <v>320900860980</v>
      </c>
      <c r="C193" s="25" t="str">
        <f>VLOOKUP(Table1[[#This Row],[SchoolDBN]],Sheet2!$A$1:$E$205,5,FALSE)</f>
        <v>X</v>
      </c>
      <c r="D193" s="1" t="s">
        <v>454</v>
      </c>
      <c r="E193" s="25" t="str">
        <f>VLOOKUP(D193,Sheet2!$A$1:$E$205,4,FALSE)</f>
        <v>SUNY</v>
      </c>
      <c r="F193" s="25">
        <v>90.3</v>
      </c>
      <c r="G193" s="25">
        <v>84.1</v>
      </c>
      <c r="H193" s="25">
        <v>118.9</v>
      </c>
      <c r="I193" s="25">
        <v>89</v>
      </c>
      <c r="J193" s="25">
        <v>76.95</v>
      </c>
      <c r="K193" s="25">
        <v>75</v>
      </c>
      <c r="L193" s="25">
        <v>74</v>
      </c>
      <c r="M193" s="25">
        <v>0</v>
      </c>
      <c r="N193" s="25">
        <v>0</v>
      </c>
      <c r="O193" s="25">
        <v>0</v>
      </c>
      <c r="P193" s="25">
        <v>0</v>
      </c>
      <c r="Q193" s="25">
        <v>0</v>
      </c>
      <c r="R193" s="25">
        <v>0</v>
      </c>
      <c r="S193" s="25">
        <v>0</v>
      </c>
      <c r="T193" s="26">
        <f t="shared" si="10"/>
        <v>608.25</v>
      </c>
      <c r="U193" s="25">
        <v>0</v>
      </c>
      <c r="V193" s="25">
        <v>0</v>
      </c>
      <c r="W193" s="25">
        <v>0</v>
      </c>
      <c r="X193" s="25">
        <v>0</v>
      </c>
      <c r="Y193" s="25">
        <v>0</v>
      </c>
      <c r="Z193" s="25">
        <v>0</v>
      </c>
      <c r="AA193" s="25">
        <v>0</v>
      </c>
      <c r="AB193" s="25">
        <v>0</v>
      </c>
      <c r="AC193" s="25">
        <v>0</v>
      </c>
      <c r="AD193" s="25">
        <v>0</v>
      </c>
      <c r="AE193" s="25">
        <v>0</v>
      </c>
      <c r="AF193" s="25">
        <v>0</v>
      </c>
      <c r="AG193" s="25">
        <v>0</v>
      </c>
      <c r="AH193" s="25">
        <v>0</v>
      </c>
      <c r="AI193" s="25">
        <f t="shared" si="11"/>
        <v>0</v>
      </c>
      <c r="AJ193" s="25">
        <v>0</v>
      </c>
      <c r="AK193" s="25">
        <v>0</v>
      </c>
      <c r="AL193" s="25">
        <v>0</v>
      </c>
      <c r="AM193" s="25">
        <v>0</v>
      </c>
      <c r="AN193" s="25">
        <v>0</v>
      </c>
      <c r="AO193" s="25">
        <v>0</v>
      </c>
      <c r="AP193" s="25">
        <v>0</v>
      </c>
      <c r="AQ193" s="25">
        <v>0</v>
      </c>
      <c r="AR193" s="25">
        <v>0</v>
      </c>
      <c r="AS193" s="1">
        <v>0</v>
      </c>
      <c r="AT193" s="1">
        <v>0</v>
      </c>
      <c r="AU193" s="1">
        <v>0</v>
      </c>
      <c r="AV193" s="1">
        <v>0</v>
      </c>
      <c r="AW193" s="1">
        <v>0</v>
      </c>
      <c r="AX193" s="3">
        <f t="shared" si="12"/>
        <v>0</v>
      </c>
      <c r="AY193" s="1">
        <v>0</v>
      </c>
      <c r="AZ193" s="1">
        <v>0</v>
      </c>
      <c r="BA193" s="1">
        <v>0</v>
      </c>
      <c r="BB193" s="1">
        <v>0</v>
      </c>
      <c r="BC193" s="1">
        <v>0</v>
      </c>
      <c r="BD193" s="1">
        <v>0</v>
      </c>
      <c r="BE193" s="1">
        <v>0</v>
      </c>
      <c r="BF193" s="1">
        <v>0</v>
      </c>
      <c r="BG193" s="1">
        <v>0</v>
      </c>
      <c r="BH193" s="1">
        <v>0</v>
      </c>
      <c r="BI193" s="1">
        <v>0</v>
      </c>
      <c r="BJ193" s="1">
        <v>0</v>
      </c>
      <c r="BK193" s="1">
        <v>0</v>
      </c>
      <c r="BL193" s="1">
        <v>0</v>
      </c>
      <c r="BM193" s="3">
        <f t="shared" si="13"/>
        <v>0</v>
      </c>
      <c r="BN193" s="1">
        <v>0</v>
      </c>
      <c r="BO193" s="1">
        <v>0</v>
      </c>
      <c r="BP193" s="1">
        <v>0</v>
      </c>
      <c r="BQ193" s="1">
        <v>0</v>
      </c>
      <c r="BR193" s="1">
        <v>0</v>
      </c>
      <c r="BS193" s="1">
        <v>0</v>
      </c>
      <c r="BT193" s="1">
        <v>0</v>
      </c>
      <c r="BU193" s="1">
        <v>0</v>
      </c>
      <c r="BV193" s="1">
        <v>0</v>
      </c>
      <c r="BW193" s="1">
        <v>0</v>
      </c>
      <c r="BX193" s="1">
        <v>0</v>
      </c>
      <c r="BY193" s="1">
        <v>0</v>
      </c>
      <c r="BZ193" s="1">
        <v>0</v>
      </c>
      <c r="CA193" s="1">
        <v>0</v>
      </c>
      <c r="CB193" s="6">
        <f t="shared" si="14"/>
        <v>0</v>
      </c>
      <c r="CC193"/>
    </row>
    <row r="194" spans="1:87" x14ac:dyDescent="0.25">
      <c r="A194" s="1" t="s">
        <v>455</v>
      </c>
      <c r="B194" s="25">
        <f>VLOOKUP(Table1[[#This Row],[SchoolDBN]],Sheet2!$A$1:$E$205,2,FALSE)</f>
        <v>321100860948</v>
      </c>
      <c r="C194" s="25" t="str">
        <f>VLOOKUP(Table1[[#This Row],[SchoolDBN]],Sheet2!$A$1:$E$205,5,FALSE)</f>
        <v>X</v>
      </c>
      <c r="D194" s="1" t="s">
        <v>456</v>
      </c>
      <c r="E194" s="25" t="str">
        <f>VLOOKUP(D194,Sheet2!$A$1:$E$205,4,FALSE)</f>
        <v>SUNY</v>
      </c>
      <c r="F194" s="25">
        <v>36</v>
      </c>
      <c r="G194" s="25">
        <v>38</v>
      </c>
      <c r="H194" s="25">
        <v>36</v>
      </c>
      <c r="I194" s="25">
        <v>34.049999999999997</v>
      </c>
      <c r="J194" s="25">
        <v>39</v>
      </c>
      <c r="K194" s="25">
        <v>34</v>
      </c>
      <c r="L194" s="25">
        <v>34</v>
      </c>
      <c r="M194" s="25">
        <v>28.2</v>
      </c>
      <c r="N194" s="25">
        <v>33</v>
      </c>
      <c r="O194" s="25">
        <v>0</v>
      </c>
      <c r="P194" s="25">
        <v>0</v>
      </c>
      <c r="Q194" s="25">
        <v>0</v>
      </c>
      <c r="R194" s="25">
        <v>0</v>
      </c>
      <c r="S194" s="25">
        <v>0</v>
      </c>
      <c r="T194" s="26">
        <f t="shared" ref="T194:T210" si="15">SUM(F194:S194)</f>
        <v>312.25</v>
      </c>
      <c r="U194" s="25">
        <v>1</v>
      </c>
      <c r="V194" s="25">
        <v>1</v>
      </c>
      <c r="W194" s="25">
        <v>3</v>
      </c>
      <c r="X194" s="25">
        <v>3</v>
      </c>
      <c r="Y194" s="25">
        <v>4</v>
      </c>
      <c r="Z194" s="25">
        <v>1</v>
      </c>
      <c r="AA194" s="25">
        <v>4</v>
      </c>
      <c r="AB194" s="25">
        <v>2</v>
      </c>
      <c r="AC194" s="25">
        <v>4</v>
      </c>
      <c r="AD194" s="25">
        <v>0</v>
      </c>
      <c r="AE194" s="25">
        <v>0</v>
      </c>
      <c r="AF194" s="25">
        <v>0</v>
      </c>
      <c r="AG194" s="25">
        <v>0</v>
      </c>
      <c r="AH194" s="25">
        <v>0</v>
      </c>
      <c r="AI194" s="25">
        <f t="shared" si="11"/>
        <v>23</v>
      </c>
      <c r="AJ194" s="25">
        <v>0</v>
      </c>
      <c r="AK194" s="25">
        <v>0</v>
      </c>
      <c r="AL194" s="25">
        <v>0</v>
      </c>
      <c r="AM194" s="25">
        <v>0</v>
      </c>
      <c r="AN194" s="25">
        <v>0</v>
      </c>
      <c r="AO194" s="25">
        <v>0</v>
      </c>
      <c r="AP194" s="25">
        <v>0</v>
      </c>
      <c r="AQ194" s="25">
        <v>0</v>
      </c>
      <c r="AR194" s="25">
        <v>0</v>
      </c>
      <c r="AS194" s="1">
        <v>0</v>
      </c>
      <c r="AT194" s="1">
        <v>0</v>
      </c>
      <c r="AU194" s="1">
        <v>0</v>
      </c>
      <c r="AV194" s="1">
        <v>0</v>
      </c>
      <c r="AW194" s="1">
        <v>0</v>
      </c>
      <c r="AX194" s="3">
        <f t="shared" si="12"/>
        <v>0</v>
      </c>
      <c r="AY194" s="1">
        <v>0</v>
      </c>
      <c r="AZ194" s="1">
        <v>0</v>
      </c>
      <c r="BA194" s="1">
        <v>0</v>
      </c>
      <c r="BB194" s="1">
        <v>0</v>
      </c>
      <c r="BC194" s="1">
        <v>0</v>
      </c>
      <c r="BD194" s="1">
        <v>0</v>
      </c>
      <c r="BE194" s="1">
        <v>0</v>
      </c>
      <c r="BF194" s="1">
        <v>0</v>
      </c>
      <c r="BG194" s="1">
        <v>0</v>
      </c>
      <c r="BH194" s="1">
        <v>0</v>
      </c>
      <c r="BI194" s="1">
        <v>0</v>
      </c>
      <c r="BJ194" s="1">
        <v>0</v>
      </c>
      <c r="BK194" s="1">
        <v>0</v>
      </c>
      <c r="BL194" s="1">
        <v>0</v>
      </c>
      <c r="BM194" s="3">
        <f t="shared" si="13"/>
        <v>0</v>
      </c>
      <c r="BN194" s="1">
        <v>0</v>
      </c>
      <c r="BO194" s="1">
        <v>0</v>
      </c>
      <c r="BP194" s="1">
        <v>0</v>
      </c>
      <c r="BQ194" s="1">
        <v>0</v>
      </c>
      <c r="BR194" s="1">
        <v>0</v>
      </c>
      <c r="BS194" s="1">
        <v>0</v>
      </c>
      <c r="BT194" s="1">
        <v>0</v>
      </c>
      <c r="BU194" s="1">
        <v>0</v>
      </c>
      <c r="BV194" s="1">
        <v>0</v>
      </c>
      <c r="BW194" s="1">
        <v>0</v>
      </c>
      <c r="BX194" s="1">
        <v>0</v>
      </c>
      <c r="BY194" s="1">
        <v>0</v>
      </c>
      <c r="BZ194" s="1">
        <v>0</v>
      </c>
      <c r="CA194" s="1">
        <v>0</v>
      </c>
      <c r="CB194" s="6">
        <f t="shared" si="14"/>
        <v>0</v>
      </c>
      <c r="CC194"/>
    </row>
    <row r="195" spans="1:87" x14ac:dyDescent="0.25">
      <c r="A195" s="1" t="s">
        <v>457</v>
      </c>
      <c r="B195" s="25">
        <f>VLOOKUP(Table1[[#This Row],[SchoolDBN]],Sheet2!$A$1:$E$205,2,FALSE)</f>
        <v>320700861080</v>
      </c>
      <c r="C195" s="25" t="str">
        <f>VLOOKUP(Table1[[#This Row],[SchoolDBN]],Sheet2!$A$1:$E$205,5,FALSE)</f>
        <v>X</v>
      </c>
      <c r="D195" s="1" t="s">
        <v>458</v>
      </c>
      <c r="E195" s="25" t="str">
        <f>VLOOKUP(D195,Sheet2!$A$1:$E$205,4,FALSE)</f>
        <v>SUNY</v>
      </c>
      <c r="F195" s="25">
        <v>47.674999999999997</v>
      </c>
      <c r="G195" s="25">
        <v>46.875</v>
      </c>
      <c r="H195" s="25">
        <v>0</v>
      </c>
      <c r="I195" s="25">
        <v>0</v>
      </c>
      <c r="J195" s="25">
        <v>0</v>
      </c>
      <c r="K195" s="25">
        <v>0</v>
      </c>
      <c r="L195" s="25">
        <v>0</v>
      </c>
      <c r="M195" s="25">
        <v>0</v>
      </c>
      <c r="N195" s="25">
        <v>0</v>
      </c>
      <c r="O195" s="25">
        <v>0</v>
      </c>
      <c r="P195" s="25">
        <v>0</v>
      </c>
      <c r="Q195" s="25">
        <v>0</v>
      </c>
      <c r="R195" s="25">
        <v>0</v>
      </c>
      <c r="S195" s="25">
        <v>0</v>
      </c>
      <c r="T195" s="26">
        <f t="shared" si="15"/>
        <v>94.55</v>
      </c>
      <c r="U195" s="25">
        <v>2.5000000000000001E-2</v>
      </c>
      <c r="V195" s="25">
        <v>1</v>
      </c>
      <c r="W195" s="25">
        <v>0</v>
      </c>
      <c r="X195" s="25">
        <v>0</v>
      </c>
      <c r="Y195" s="25">
        <v>0</v>
      </c>
      <c r="Z195" s="25">
        <v>0</v>
      </c>
      <c r="AA195" s="25">
        <v>0</v>
      </c>
      <c r="AB195" s="25">
        <v>0</v>
      </c>
      <c r="AC195" s="25">
        <v>0</v>
      </c>
      <c r="AD195" s="25">
        <v>0</v>
      </c>
      <c r="AE195" s="25">
        <v>0</v>
      </c>
      <c r="AF195" s="25">
        <v>0</v>
      </c>
      <c r="AG195" s="25">
        <v>0</v>
      </c>
      <c r="AH195" s="25">
        <v>0</v>
      </c>
      <c r="AI195" s="25">
        <f t="shared" ref="AI195:AI206" si="16">SUM(U195:AH195)</f>
        <v>1.0249999999999999</v>
      </c>
      <c r="AJ195" s="25">
        <v>0</v>
      </c>
      <c r="AK195" s="25">
        <v>0</v>
      </c>
      <c r="AL195" s="25">
        <v>0</v>
      </c>
      <c r="AM195" s="25">
        <v>0</v>
      </c>
      <c r="AN195" s="25">
        <v>0</v>
      </c>
      <c r="AO195" s="25">
        <v>0</v>
      </c>
      <c r="AP195" s="25">
        <v>0</v>
      </c>
      <c r="AQ195" s="25">
        <v>0</v>
      </c>
      <c r="AR195" s="25">
        <v>0</v>
      </c>
      <c r="AS195" s="1">
        <v>0</v>
      </c>
      <c r="AT195" s="1">
        <v>0</v>
      </c>
      <c r="AU195" s="1">
        <v>0</v>
      </c>
      <c r="AV195" s="1">
        <v>0</v>
      </c>
      <c r="AW195" s="1">
        <v>0</v>
      </c>
      <c r="AX195" s="3">
        <f t="shared" ref="AX195:BM210" si="17">SUM(AJ195:AW195)</f>
        <v>0</v>
      </c>
      <c r="AY195" s="1">
        <v>3.125</v>
      </c>
      <c r="AZ195" s="1">
        <v>2.0249999999999999</v>
      </c>
      <c r="BA195" s="1">
        <v>0</v>
      </c>
      <c r="BB195" s="1">
        <v>0</v>
      </c>
      <c r="BC195" s="1">
        <v>0</v>
      </c>
      <c r="BD195" s="1">
        <v>0</v>
      </c>
      <c r="BE195" s="1">
        <v>0</v>
      </c>
      <c r="BF195" s="1">
        <v>0</v>
      </c>
      <c r="BG195" s="1">
        <v>0</v>
      </c>
      <c r="BH195" s="1">
        <v>0</v>
      </c>
      <c r="BI195" s="1">
        <v>0</v>
      </c>
      <c r="BJ195" s="1">
        <v>0</v>
      </c>
      <c r="BK195" s="1">
        <v>0</v>
      </c>
      <c r="BL195" s="1">
        <v>0</v>
      </c>
      <c r="BM195" s="3">
        <f t="shared" ref="BM195:BM206" si="18">SUM(AY195:BL195)</f>
        <v>5.15</v>
      </c>
      <c r="BN195" s="1">
        <v>0</v>
      </c>
      <c r="BO195" s="1">
        <v>0</v>
      </c>
      <c r="BP195" s="1">
        <v>0</v>
      </c>
      <c r="BQ195" s="1">
        <v>0</v>
      </c>
      <c r="BR195" s="1">
        <v>0</v>
      </c>
      <c r="BS195" s="1">
        <v>0</v>
      </c>
      <c r="BT195" s="1">
        <v>0</v>
      </c>
      <c r="BU195" s="1">
        <v>0</v>
      </c>
      <c r="BV195" s="1">
        <v>0</v>
      </c>
      <c r="BW195" s="1">
        <v>0</v>
      </c>
      <c r="BX195" s="1">
        <v>0</v>
      </c>
      <c r="BY195" s="1">
        <v>0</v>
      </c>
      <c r="BZ195" s="1">
        <v>0</v>
      </c>
      <c r="CA195" s="1">
        <v>0</v>
      </c>
      <c r="CB195" s="6">
        <f t="shared" ref="CB195:CB210" si="19">SUM(BN195:CA195)</f>
        <v>0</v>
      </c>
      <c r="CC195"/>
    </row>
    <row r="196" spans="1:87" x14ac:dyDescent="0.25">
      <c r="A196" s="1" t="s">
        <v>459</v>
      </c>
      <c r="B196" s="25">
        <f>VLOOKUP(Table1[[#This Row],[SchoolDBN]],Sheet2!$A$1:$E$205,2,FALSE)</f>
        <v>321100860982</v>
      </c>
      <c r="C196" s="25" t="str">
        <f>VLOOKUP(Table1[[#This Row],[SchoolDBN]],Sheet2!$A$1:$E$205,5,FALSE)</f>
        <v>X</v>
      </c>
      <c r="D196" s="1" t="s">
        <v>460</v>
      </c>
      <c r="E196" s="25" t="str">
        <f>VLOOKUP(D196,Sheet2!$A$1:$E$205,4,FALSE)</f>
        <v>SUNY</v>
      </c>
      <c r="F196" s="25">
        <v>40.9</v>
      </c>
      <c r="G196" s="25">
        <v>40.950000000000003</v>
      </c>
      <c r="H196" s="25">
        <v>36.9</v>
      </c>
      <c r="I196" s="25">
        <v>36</v>
      </c>
      <c r="J196" s="25">
        <v>33.950000000000003</v>
      </c>
      <c r="K196" s="25">
        <v>33</v>
      </c>
      <c r="L196" s="25">
        <v>32</v>
      </c>
      <c r="M196" s="25">
        <v>0</v>
      </c>
      <c r="N196" s="25">
        <v>0</v>
      </c>
      <c r="O196" s="25">
        <v>0</v>
      </c>
      <c r="P196" s="25">
        <v>0</v>
      </c>
      <c r="Q196" s="25">
        <v>0</v>
      </c>
      <c r="R196" s="25">
        <v>0</v>
      </c>
      <c r="S196" s="25">
        <v>0</v>
      </c>
      <c r="T196" s="26">
        <f t="shared" si="15"/>
        <v>253.7</v>
      </c>
      <c r="U196" s="25">
        <v>0</v>
      </c>
      <c r="V196" s="25">
        <v>0</v>
      </c>
      <c r="W196" s="25">
        <v>0</v>
      </c>
      <c r="X196" s="25">
        <v>0</v>
      </c>
      <c r="Y196" s="25">
        <v>0</v>
      </c>
      <c r="Z196" s="25">
        <v>0</v>
      </c>
      <c r="AA196" s="25">
        <v>0.9</v>
      </c>
      <c r="AB196" s="25">
        <v>0</v>
      </c>
      <c r="AC196" s="25">
        <v>0</v>
      </c>
      <c r="AD196" s="25">
        <v>0</v>
      </c>
      <c r="AE196" s="25">
        <v>0</v>
      </c>
      <c r="AF196" s="25">
        <v>0</v>
      </c>
      <c r="AG196" s="25">
        <v>0</v>
      </c>
      <c r="AH196" s="25">
        <v>0</v>
      </c>
      <c r="AI196" s="25">
        <f t="shared" si="16"/>
        <v>0.9</v>
      </c>
      <c r="AJ196" s="25">
        <v>0</v>
      </c>
      <c r="AK196" s="25">
        <v>0</v>
      </c>
      <c r="AL196" s="25">
        <v>0</v>
      </c>
      <c r="AM196" s="25">
        <v>0</v>
      </c>
      <c r="AN196" s="25">
        <v>0</v>
      </c>
      <c r="AO196" s="25">
        <v>0</v>
      </c>
      <c r="AP196" s="25">
        <v>0</v>
      </c>
      <c r="AQ196" s="25">
        <v>0</v>
      </c>
      <c r="AR196" s="25">
        <v>0</v>
      </c>
      <c r="AS196" s="1">
        <v>0</v>
      </c>
      <c r="AT196" s="1">
        <v>0</v>
      </c>
      <c r="AU196" s="1">
        <v>0</v>
      </c>
      <c r="AV196" s="1">
        <v>0</v>
      </c>
      <c r="AW196" s="1">
        <v>0</v>
      </c>
      <c r="AX196" s="3">
        <f t="shared" si="17"/>
        <v>0</v>
      </c>
      <c r="AY196" s="1">
        <v>0</v>
      </c>
      <c r="AZ196" s="1">
        <v>0</v>
      </c>
      <c r="BA196" s="1">
        <v>0</v>
      </c>
      <c r="BB196" s="1">
        <v>0</v>
      </c>
      <c r="BC196" s="1">
        <v>0</v>
      </c>
      <c r="BD196" s="1">
        <v>0</v>
      </c>
      <c r="BE196" s="1">
        <v>0</v>
      </c>
      <c r="BF196" s="1">
        <v>0</v>
      </c>
      <c r="BG196" s="1">
        <v>0</v>
      </c>
      <c r="BH196" s="1">
        <v>0</v>
      </c>
      <c r="BI196" s="1">
        <v>0</v>
      </c>
      <c r="BJ196" s="1">
        <v>0</v>
      </c>
      <c r="BK196" s="1">
        <v>0</v>
      </c>
      <c r="BL196" s="1">
        <v>0</v>
      </c>
      <c r="BM196" s="3">
        <f t="shared" si="18"/>
        <v>0</v>
      </c>
      <c r="BN196" s="1">
        <v>0</v>
      </c>
      <c r="BO196" s="1">
        <v>0</v>
      </c>
      <c r="BP196" s="1">
        <v>0</v>
      </c>
      <c r="BQ196" s="1">
        <v>0</v>
      </c>
      <c r="BR196" s="1">
        <v>0</v>
      </c>
      <c r="BS196" s="1">
        <v>0</v>
      </c>
      <c r="BT196" s="1">
        <v>0</v>
      </c>
      <c r="BU196" s="1">
        <v>0</v>
      </c>
      <c r="BV196" s="1">
        <v>0</v>
      </c>
      <c r="BW196" s="1">
        <v>0</v>
      </c>
      <c r="BX196" s="1">
        <v>0</v>
      </c>
      <c r="BY196" s="1">
        <v>0</v>
      </c>
      <c r="BZ196" s="1">
        <v>0</v>
      </c>
      <c r="CA196" s="1">
        <v>0</v>
      </c>
      <c r="CB196" s="6">
        <f t="shared" si="19"/>
        <v>0</v>
      </c>
      <c r="CC196"/>
    </row>
    <row r="197" spans="1:87" x14ac:dyDescent="0.25">
      <c r="A197" s="1" t="s">
        <v>461</v>
      </c>
      <c r="B197" s="25">
        <f>VLOOKUP(Table1[[#This Row],[SchoolDBN]],Sheet2!$A$1:$E$205,2,FALSE)</f>
        <v>321000860999</v>
      </c>
      <c r="C197" s="25" t="str">
        <f>VLOOKUP(Table1[[#This Row],[SchoolDBN]],Sheet2!$A$1:$E$205,5,FALSE)</f>
        <v>X</v>
      </c>
      <c r="D197" s="1" t="s">
        <v>462</v>
      </c>
      <c r="E197" s="25" t="str">
        <f>VLOOKUP(D197,Sheet2!$A$1:$E$205,4,FALSE)</f>
        <v>SUNY</v>
      </c>
      <c r="F197" s="25">
        <v>0</v>
      </c>
      <c r="G197" s="25">
        <v>0</v>
      </c>
      <c r="H197" s="25">
        <v>0</v>
      </c>
      <c r="I197" s="25">
        <v>0</v>
      </c>
      <c r="J197" s="25">
        <v>0</v>
      </c>
      <c r="K197" s="25">
        <v>0</v>
      </c>
      <c r="L197" s="25">
        <v>0</v>
      </c>
      <c r="M197" s="25">
        <v>0</v>
      </c>
      <c r="N197" s="25">
        <v>0</v>
      </c>
      <c r="O197" s="25">
        <v>144.25</v>
      </c>
      <c r="P197" s="25">
        <v>130.97499999999999</v>
      </c>
      <c r="Q197" s="25">
        <v>82.05</v>
      </c>
      <c r="R197" s="25">
        <v>86</v>
      </c>
      <c r="S197" s="25">
        <v>0</v>
      </c>
      <c r="T197" s="26">
        <f t="shared" si="15"/>
        <v>443.27500000000003</v>
      </c>
      <c r="U197" s="25">
        <v>0</v>
      </c>
      <c r="V197" s="25">
        <v>0</v>
      </c>
      <c r="W197" s="25">
        <v>0</v>
      </c>
      <c r="X197" s="25">
        <v>0</v>
      </c>
      <c r="Y197" s="25">
        <v>0</v>
      </c>
      <c r="Z197" s="25">
        <v>0</v>
      </c>
      <c r="AA197" s="25">
        <v>0</v>
      </c>
      <c r="AB197" s="25">
        <v>0</v>
      </c>
      <c r="AC197" s="25">
        <v>0</v>
      </c>
      <c r="AD197" s="25">
        <v>9</v>
      </c>
      <c r="AE197" s="25">
        <v>6</v>
      </c>
      <c r="AF197" s="25">
        <v>3</v>
      </c>
      <c r="AG197" s="25">
        <v>3</v>
      </c>
      <c r="AH197" s="25">
        <v>0</v>
      </c>
      <c r="AI197" s="25">
        <f t="shared" si="16"/>
        <v>21</v>
      </c>
      <c r="AJ197" s="25">
        <v>0</v>
      </c>
      <c r="AK197" s="25">
        <v>0</v>
      </c>
      <c r="AL197" s="25">
        <v>0</v>
      </c>
      <c r="AM197" s="25">
        <v>0</v>
      </c>
      <c r="AN197" s="25">
        <v>0</v>
      </c>
      <c r="AO197" s="25">
        <v>0</v>
      </c>
      <c r="AP197" s="25">
        <v>0</v>
      </c>
      <c r="AQ197" s="25">
        <v>0</v>
      </c>
      <c r="AR197" s="25">
        <v>0</v>
      </c>
      <c r="AS197" s="1">
        <v>6</v>
      </c>
      <c r="AT197" s="1">
        <v>6</v>
      </c>
      <c r="AU197" s="1">
        <v>6</v>
      </c>
      <c r="AV197" s="1">
        <v>6</v>
      </c>
      <c r="AW197" s="1">
        <v>0</v>
      </c>
      <c r="AX197" s="3">
        <f t="shared" si="17"/>
        <v>24</v>
      </c>
      <c r="AY197" s="1">
        <v>0</v>
      </c>
      <c r="AZ197" s="1">
        <v>0</v>
      </c>
      <c r="BA197" s="1">
        <v>0</v>
      </c>
      <c r="BB197" s="1">
        <v>0</v>
      </c>
      <c r="BC197" s="1">
        <v>0</v>
      </c>
      <c r="BD197" s="1">
        <v>0</v>
      </c>
      <c r="BE197" s="1">
        <v>0</v>
      </c>
      <c r="BF197" s="1">
        <v>0</v>
      </c>
      <c r="BG197" s="1">
        <v>0</v>
      </c>
      <c r="BH197" s="1">
        <v>12</v>
      </c>
      <c r="BI197" s="1">
        <v>8</v>
      </c>
      <c r="BJ197" s="1">
        <v>2</v>
      </c>
      <c r="BK197" s="1">
        <v>1</v>
      </c>
      <c r="BL197" s="1">
        <v>0</v>
      </c>
      <c r="BM197" s="3">
        <f t="shared" si="18"/>
        <v>23</v>
      </c>
      <c r="BN197" s="1">
        <v>0</v>
      </c>
      <c r="BO197" s="1">
        <v>0</v>
      </c>
      <c r="BP197" s="1">
        <v>0</v>
      </c>
      <c r="BQ197" s="1">
        <v>0</v>
      </c>
      <c r="BR197" s="1">
        <v>0</v>
      </c>
      <c r="BS197" s="1">
        <v>0</v>
      </c>
      <c r="BT197" s="1">
        <v>0</v>
      </c>
      <c r="BU197" s="1">
        <v>0</v>
      </c>
      <c r="BV197" s="1">
        <v>0</v>
      </c>
      <c r="BW197" s="1">
        <v>0</v>
      </c>
      <c r="BX197" s="1">
        <v>0</v>
      </c>
      <c r="BY197" s="1">
        <v>0</v>
      </c>
      <c r="BZ197" s="1">
        <v>0</v>
      </c>
      <c r="CA197" s="1">
        <v>0</v>
      </c>
      <c r="CB197" s="6">
        <f t="shared" si="19"/>
        <v>0</v>
      </c>
      <c r="CC197"/>
    </row>
    <row r="198" spans="1:87" x14ac:dyDescent="0.25">
      <c r="A198" s="1" t="s">
        <v>463</v>
      </c>
      <c r="B198" s="25">
        <f>VLOOKUP(Table1[[#This Row],[SchoolDBN]],Sheet2!$A$1:$E$205,2,FALSE)</f>
        <v>321000860704</v>
      </c>
      <c r="C198" s="25" t="str">
        <f>VLOOKUP(Table1[[#This Row],[SchoolDBN]],Sheet2!$A$1:$E$205,5,FALSE)</f>
        <v>X</v>
      </c>
      <c r="D198" s="1" t="s">
        <v>464</v>
      </c>
      <c r="E198" s="25" t="str">
        <f>VLOOKUP(D198,Sheet2!$A$1:$E$205,4,FALSE)</f>
        <v>SUNY</v>
      </c>
      <c r="F198" s="25">
        <v>0</v>
      </c>
      <c r="G198" s="25">
        <v>0</v>
      </c>
      <c r="H198" s="25">
        <v>0</v>
      </c>
      <c r="I198" s="25">
        <v>0</v>
      </c>
      <c r="J198" s="25">
        <v>0</v>
      </c>
      <c r="K198" s="25">
        <v>0</v>
      </c>
      <c r="L198" s="25">
        <v>0</v>
      </c>
      <c r="M198" s="25">
        <v>0</v>
      </c>
      <c r="N198" s="25">
        <v>0</v>
      </c>
      <c r="O198" s="25">
        <v>191.32499999999999</v>
      </c>
      <c r="P198" s="25">
        <v>170</v>
      </c>
      <c r="Q198" s="25">
        <v>78.150000000000006</v>
      </c>
      <c r="R198" s="25">
        <v>71.325000000000003</v>
      </c>
      <c r="S198" s="25">
        <v>0</v>
      </c>
      <c r="T198" s="26">
        <f t="shared" si="15"/>
        <v>510.8</v>
      </c>
      <c r="U198" s="25">
        <v>0</v>
      </c>
      <c r="V198" s="25">
        <v>0</v>
      </c>
      <c r="W198" s="25">
        <v>0</v>
      </c>
      <c r="X198" s="25">
        <v>0</v>
      </c>
      <c r="Y198" s="25">
        <v>0</v>
      </c>
      <c r="Z198" s="25">
        <v>0</v>
      </c>
      <c r="AA198" s="25">
        <v>0</v>
      </c>
      <c r="AB198" s="25">
        <v>0</v>
      </c>
      <c r="AC198" s="25">
        <v>0</v>
      </c>
      <c r="AD198" s="25">
        <v>12.025</v>
      </c>
      <c r="AE198" s="25">
        <v>9</v>
      </c>
      <c r="AF198" s="25">
        <v>5</v>
      </c>
      <c r="AG198" s="25">
        <v>3</v>
      </c>
      <c r="AH198" s="25">
        <v>0</v>
      </c>
      <c r="AI198" s="25">
        <f t="shared" si="16"/>
        <v>29.024999999999999</v>
      </c>
      <c r="AJ198" s="25">
        <v>0</v>
      </c>
      <c r="AK198" s="25">
        <v>0</v>
      </c>
      <c r="AL198" s="25">
        <v>0</v>
      </c>
      <c r="AM198" s="25">
        <v>0</v>
      </c>
      <c r="AN198" s="25">
        <v>0</v>
      </c>
      <c r="AO198" s="25">
        <v>0</v>
      </c>
      <c r="AP198" s="25">
        <v>0</v>
      </c>
      <c r="AQ198" s="25">
        <v>0</v>
      </c>
      <c r="AR198" s="25">
        <v>0</v>
      </c>
      <c r="AS198" s="1">
        <v>38.024999999999999</v>
      </c>
      <c r="AT198" s="1">
        <v>17</v>
      </c>
      <c r="AU198" s="1">
        <v>10</v>
      </c>
      <c r="AV198" s="1">
        <v>2</v>
      </c>
      <c r="AW198" s="1">
        <v>0</v>
      </c>
      <c r="AX198" s="3">
        <f t="shared" si="17"/>
        <v>67.025000000000006</v>
      </c>
      <c r="AY198" s="1">
        <v>0</v>
      </c>
      <c r="AZ198" s="1">
        <v>0</v>
      </c>
      <c r="BA198" s="1">
        <v>0</v>
      </c>
      <c r="BB198" s="1">
        <v>0</v>
      </c>
      <c r="BC198" s="1">
        <v>0</v>
      </c>
      <c r="BD198" s="1">
        <v>0</v>
      </c>
      <c r="BE198" s="1">
        <v>0</v>
      </c>
      <c r="BF198" s="1">
        <v>0</v>
      </c>
      <c r="BG198" s="1">
        <v>0</v>
      </c>
      <c r="BH198" s="1">
        <v>3.05</v>
      </c>
      <c r="BI198" s="1">
        <v>3</v>
      </c>
      <c r="BJ198" s="1">
        <v>2</v>
      </c>
      <c r="BK198" s="1">
        <v>0</v>
      </c>
      <c r="BL198" s="1">
        <v>0</v>
      </c>
      <c r="BM198" s="3">
        <f t="shared" si="18"/>
        <v>8.0500000000000007</v>
      </c>
      <c r="BN198" s="1">
        <v>0</v>
      </c>
      <c r="BO198" s="1">
        <v>0</v>
      </c>
      <c r="BP198" s="1">
        <v>0</v>
      </c>
      <c r="BQ198" s="1">
        <v>0</v>
      </c>
      <c r="BR198" s="1">
        <v>0</v>
      </c>
      <c r="BS198" s="1">
        <v>0</v>
      </c>
      <c r="BT198" s="1">
        <v>0</v>
      </c>
      <c r="BU198" s="1">
        <v>0</v>
      </c>
      <c r="BV198" s="1">
        <v>0</v>
      </c>
      <c r="BW198" s="1">
        <v>0</v>
      </c>
      <c r="BX198" s="1">
        <v>0</v>
      </c>
      <c r="BY198" s="1">
        <v>0</v>
      </c>
      <c r="BZ198" s="1">
        <v>0</v>
      </c>
      <c r="CA198" s="1">
        <v>0</v>
      </c>
      <c r="CB198" s="6">
        <f t="shared" si="19"/>
        <v>0</v>
      </c>
      <c r="CC198"/>
    </row>
    <row r="199" spans="1:87" x14ac:dyDescent="0.25">
      <c r="A199" s="1" t="s">
        <v>465</v>
      </c>
      <c r="B199" s="25">
        <f>VLOOKUP(Table1[[#This Row],[SchoolDBN]],Sheet2!$A$1:$E$205,2,FALSE)</f>
        <v>320700861005</v>
      </c>
      <c r="C199" s="25" t="str">
        <f>VLOOKUP(Table1[[#This Row],[SchoolDBN]],Sheet2!$A$1:$E$205,5,FALSE)</f>
        <v>X</v>
      </c>
      <c r="D199" s="1" t="s">
        <v>466</v>
      </c>
      <c r="E199" s="25" t="str">
        <f>VLOOKUP(D199,Sheet2!$A$1:$E$205,4,FALSE)</f>
        <v>SED</v>
      </c>
      <c r="F199" s="25">
        <v>73.599999999999994</v>
      </c>
      <c r="G199" s="25">
        <v>51.075000000000003</v>
      </c>
      <c r="H199" s="25">
        <v>55.024999999999999</v>
      </c>
      <c r="I199" s="25">
        <v>52.05</v>
      </c>
      <c r="J199" s="25">
        <v>47.1</v>
      </c>
      <c r="K199" s="25">
        <v>0</v>
      </c>
      <c r="L199" s="25">
        <v>0</v>
      </c>
      <c r="M199" s="25">
        <v>0</v>
      </c>
      <c r="N199" s="25">
        <v>0</v>
      </c>
      <c r="O199" s="25">
        <v>0</v>
      </c>
      <c r="P199" s="25">
        <v>0</v>
      </c>
      <c r="Q199" s="25">
        <v>0</v>
      </c>
      <c r="R199" s="25">
        <v>0</v>
      </c>
      <c r="S199" s="25">
        <v>0</v>
      </c>
      <c r="T199" s="26">
        <f t="shared" si="15"/>
        <v>278.85000000000002</v>
      </c>
      <c r="U199" s="25">
        <v>3.7749999999999999</v>
      </c>
      <c r="V199" s="25">
        <v>3</v>
      </c>
      <c r="W199" s="25">
        <v>2</v>
      </c>
      <c r="X199" s="25">
        <v>3</v>
      </c>
      <c r="Y199" s="25">
        <v>4</v>
      </c>
      <c r="Z199" s="25">
        <v>0</v>
      </c>
      <c r="AA199" s="25">
        <v>0</v>
      </c>
      <c r="AB199" s="25">
        <v>0</v>
      </c>
      <c r="AC199" s="25">
        <v>0</v>
      </c>
      <c r="AD199" s="25">
        <v>0</v>
      </c>
      <c r="AE199" s="25">
        <v>0</v>
      </c>
      <c r="AF199" s="25">
        <v>0</v>
      </c>
      <c r="AG199" s="25">
        <v>0</v>
      </c>
      <c r="AH199" s="25">
        <v>0</v>
      </c>
      <c r="AI199" s="25">
        <f t="shared" si="16"/>
        <v>15.775</v>
      </c>
      <c r="AJ199" s="25">
        <v>0</v>
      </c>
      <c r="AK199" s="25">
        <v>0</v>
      </c>
      <c r="AL199" s="25">
        <v>1.8</v>
      </c>
      <c r="AM199" s="25">
        <v>2</v>
      </c>
      <c r="AN199" s="25">
        <v>2</v>
      </c>
      <c r="AO199" s="25">
        <v>0</v>
      </c>
      <c r="AP199" s="25">
        <v>0</v>
      </c>
      <c r="AQ199" s="25">
        <v>0</v>
      </c>
      <c r="AR199" s="25">
        <v>0</v>
      </c>
      <c r="AS199" s="1">
        <v>0</v>
      </c>
      <c r="AT199" s="1">
        <v>0</v>
      </c>
      <c r="AU199" s="1">
        <v>0</v>
      </c>
      <c r="AV199" s="1">
        <v>0</v>
      </c>
      <c r="AW199" s="1">
        <v>0</v>
      </c>
      <c r="AX199" s="3">
        <f t="shared" si="17"/>
        <v>5.8</v>
      </c>
      <c r="AY199" s="1">
        <v>11</v>
      </c>
      <c r="AZ199" s="1">
        <v>5.9249999999999998</v>
      </c>
      <c r="BA199" s="1">
        <v>7</v>
      </c>
      <c r="BB199" s="1">
        <v>7</v>
      </c>
      <c r="BC199" s="1">
        <v>3</v>
      </c>
      <c r="BD199" s="1">
        <v>0</v>
      </c>
      <c r="BE199" s="1">
        <v>0</v>
      </c>
      <c r="BF199" s="1">
        <v>0</v>
      </c>
      <c r="BG199" s="1">
        <v>0</v>
      </c>
      <c r="BH199" s="1">
        <v>0</v>
      </c>
      <c r="BI199" s="1">
        <v>0</v>
      </c>
      <c r="BJ199" s="1">
        <v>0</v>
      </c>
      <c r="BK199" s="1">
        <v>0</v>
      </c>
      <c r="BL199" s="1">
        <v>0</v>
      </c>
      <c r="BM199" s="3">
        <f t="shared" si="18"/>
        <v>33.924999999999997</v>
      </c>
      <c r="BN199" s="1">
        <v>0</v>
      </c>
      <c r="BO199" s="1">
        <v>0</v>
      </c>
      <c r="BP199" s="1">
        <v>0</v>
      </c>
      <c r="BQ199" s="1">
        <v>0</v>
      </c>
      <c r="BR199" s="1">
        <v>0</v>
      </c>
      <c r="BS199" s="1">
        <v>0</v>
      </c>
      <c r="BT199" s="1">
        <v>0</v>
      </c>
      <c r="BU199" s="1">
        <v>0</v>
      </c>
      <c r="BV199" s="1">
        <v>0</v>
      </c>
      <c r="BW199" s="1">
        <v>0</v>
      </c>
      <c r="BX199" s="1">
        <v>0</v>
      </c>
      <c r="BY199" s="1">
        <v>0</v>
      </c>
      <c r="BZ199" s="1">
        <v>0</v>
      </c>
      <c r="CA199" s="1">
        <v>0</v>
      </c>
      <c r="CB199" s="6">
        <f t="shared" si="19"/>
        <v>0</v>
      </c>
      <c r="CC199"/>
    </row>
    <row r="200" spans="1:87" x14ac:dyDescent="0.25">
      <c r="A200" s="1" t="s">
        <v>467</v>
      </c>
      <c r="B200" s="25">
        <f>VLOOKUP(Table1[[#This Row],[SchoolDBN]],Sheet2!$A$1:$E$205,2,FALSE)</f>
        <v>320900860807</v>
      </c>
      <c r="C200" s="25" t="str">
        <f>VLOOKUP(Table1[[#This Row],[SchoolDBN]],Sheet2!$A$1:$E$205,5,FALSE)</f>
        <v>X</v>
      </c>
      <c r="D200" s="1" t="s">
        <v>468</v>
      </c>
      <c r="E200" s="25" t="str">
        <f>VLOOKUP(D200,Sheet2!$A$1:$E$205,4,FALSE)</f>
        <v>SUNY</v>
      </c>
      <c r="F200" s="25">
        <v>0</v>
      </c>
      <c r="G200" s="25">
        <v>0</v>
      </c>
      <c r="H200" s="25">
        <v>0</v>
      </c>
      <c r="I200" s="25">
        <v>0</v>
      </c>
      <c r="J200" s="25">
        <v>0</v>
      </c>
      <c r="K200" s="25">
        <v>0</v>
      </c>
      <c r="L200" s="25">
        <v>119</v>
      </c>
      <c r="M200" s="25">
        <v>136.75</v>
      </c>
      <c r="N200" s="25">
        <v>85</v>
      </c>
      <c r="O200" s="25">
        <v>121.75</v>
      </c>
      <c r="P200" s="25">
        <v>98.95</v>
      </c>
      <c r="Q200" s="25">
        <v>65.924999999999997</v>
      </c>
      <c r="R200" s="25">
        <v>61</v>
      </c>
      <c r="S200" s="25">
        <v>0</v>
      </c>
      <c r="T200" s="26">
        <f t="shared" si="15"/>
        <v>688.375</v>
      </c>
      <c r="U200" s="25">
        <v>0</v>
      </c>
      <c r="V200" s="25">
        <v>0</v>
      </c>
      <c r="W200" s="25">
        <v>0</v>
      </c>
      <c r="X200" s="25">
        <v>0</v>
      </c>
      <c r="Y200" s="25">
        <v>0</v>
      </c>
      <c r="Z200" s="25">
        <v>0</v>
      </c>
      <c r="AA200" s="25">
        <v>9</v>
      </c>
      <c r="AB200" s="25">
        <v>9</v>
      </c>
      <c r="AC200" s="25">
        <v>9</v>
      </c>
      <c r="AD200" s="25">
        <v>12</v>
      </c>
      <c r="AE200" s="25">
        <v>6</v>
      </c>
      <c r="AF200" s="25">
        <v>7</v>
      </c>
      <c r="AG200" s="25">
        <v>4</v>
      </c>
      <c r="AH200" s="25">
        <v>0</v>
      </c>
      <c r="AI200" s="25">
        <f t="shared" si="16"/>
        <v>56</v>
      </c>
      <c r="AJ200" s="25">
        <v>0</v>
      </c>
      <c r="AK200" s="25">
        <v>0</v>
      </c>
      <c r="AL200" s="25">
        <v>0</v>
      </c>
      <c r="AM200" s="25">
        <v>0</v>
      </c>
      <c r="AN200" s="25">
        <v>0</v>
      </c>
      <c r="AO200" s="25">
        <v>0</v>
      </c>
      <c r="AP200" s="25">
        <v>10</v>
      </c>
      <c r="AQ200" s="25">
        <v>5</v>
      </c>
      <c r="AR200" s="25">
        <v>4</v>
      </c>
      <c r="AS200" s="1">
        <v>5</v>
      </c>
      <c r="AT200" s="1">
        <v>5</v>
      </c>
      <c r="AU200" s="1">
        <v>1</v>
      </c>
      <c r="AV200" s="1">
        <v>3</v>
      </c>
      <c r="AW200" s="1">
        <v>0</v>
      </c>
      <c r="AX200" s="3">
        <f t="shared" si="17"/>
        <v>33</v>
      </c>
      <c r="AY200" s="1">
        <v>0</v>
      </c>
      <c r="AZ200" s="1">
        <v>0</v>
      </c>
      <c r="BA200" s="1">
        <v>0</v>
      </c>
      <c r="BB200" s="1">
        <v>0</v>
      </c>
      <c r="BC200" s="1">
        <v>0</v>
      </c>
      <c r="BD200" s="1">
        <v>0</v>
      </c>
      <c r="BE200" s="1">
        <v>0</v>
      </c>
      <c r="BF200" s="1">
        <v>0</v>
      </c>
      <c r="BG200" s="1">
        <v>0</v>
      </c>
      <c r="BH200" s="1">
        <v>0</v>
      </c>
      <c r="BI200" s="1">
        <v>0</v>
      </c>
      <c r="BJ200" s="1">
        <v>0</v>
      </c>
      <c r="BK200" s="1">
        <v>0</v>
      </c>
      <c r="BL200" s="1">
        <v>0</v>
      </c>
      <c r="BM200" s="3">
        <f t="shared" si="18"/>
        <v>0</v>
      </c>
      <c r="BN200" s="1">
        <v>0</v>
      </c>
      <c r="BO200" s="1">
        <v>0</v>
      </c>
      <c r="BP200" s="1">
        <v>0</v>
      </c>
      <c r="BQ200" s="1">
        <v>0</v>
      </c>
      <c r="BR200" s="1">
        <v>0</v>
      </c>
      <c r="BS200" s="1">
        <v>0</v>
      </c>
      <c r="BT200" s="1">
        <v>0</v>
      </c>
      <c r="BU200" s="1">
        <v>0</v>
      </c>
      <c r="BV200" s="1">
        <v>0</v>
      </c>
      <c r="BW200" s="1">
        <v>0</v>
      </c>
      <c r="BX200" s="1">
        <v>0</v>
      </c>
      <c r="BY200" s="1">
        <v>0</v>
      </c>
      <c r="BZ200" s="1">
        <v>0</v>
      </c>
      <c r="CA200" s="1">
        <v>0</v>
      </c>
      <c r="CB200" s="6">
        <f t="shared" si="19"/>
        <v>0</v>
      </c>
      <c r="CC200"/>
    </row>
    <row r="201" spans="1:87" x14ac:dyDescent="0.25">
      <c r="A201" s="1" t="s">
        <v>469</v>
      </c>
      <c r="B201" s="25">
        <f>VLOOKUP(Table1[[#This Row],[SchoolDBN]],Sheet2!$A$1:$E$205,2,FALSE)</f>
        <v>320700860820</v>
      </c>
      <c r="C201" s="25" t="str">
        <f>VLOOKUP(Table1[[#This Row],[SchoolDBN]],Sheet2!$A$1:$E$205,5,FALSE)</f>
        <v>X</v>
      </c>
      <c r="D201" s="1" t="s">
        <v>470</v>
      </c>
      <c r="E201" s="25" t="str">
        <f>VLOOKUP(D201,Sheet2!$A$1:$E$205,4,FALSE)</f>
        <v>DOE</v>
      </c>
      <c r="F201" s="25">
        <v>101.075</v>
      </c>
      <c r="G201" s="25">
        <v>100.925</v>
      </c>
      <c r="H201" s="25">
        <v>99.025000000000006</v>
      </c>
      <c r="I201" s="25">
        <v>98.1</v>
      </c>
      <c r="J201" s="25">
        <v>93.05</v>
      </c>
      <c r="K201" s="25">
        <v>91.075000000000003</v>
      </c>
      <c r="L201" s="25">
        <v>83.075000000000003</v>
      </c>
      <c r="M201" s="25">
        <v>74.05</v>
      </c>
      <c r="N201" s="25">
        <v>70.075000000000003</v>
      </c>
      <c r="O201" s="25">
        <v>72.075000000000003</v>
      </c>
      <c r="P201" s="25">
        <v>81.05</v>
      </c>
      <c r="Q201" s="25">
        <v>84.05</v>
      </c>
      <c r="R201" s="25">
        <v>63</v>
      </c>
      <c r="S201" s="25">
        <v>0</v>
      </c>
      <c r="T201" s="26">
        <f t="shared" si="15"/>
        <v>1110.625</v>
      </c>
      <c r="U201" s="25">
        <v>4</v>
      </c>
      <c r="V201" s="25">
        <v>7</v>
      </c>
      <c r="W201" s="25">
        <v>9</v>
      </c>
      <c r="X201" s="25">
        <v>6</v>
      </c>
      <c r="Y201" s="25">
        <v>8</v>
      </c>
      <c r="Z201" s="25">
        <v>7</v>
      </c>
      <c r="AA201" s="25">
        <v>5</v>
      </c>
      <c r="AB201" s="25">
        <v>2</v>
      </c>
      <c r="AC201" s="25">
        <v>2</v>
      </c>
      <c r="AD201" s="25">
        <v>4</v>
      </c>
      <c r="AE201" s="25">
        <v>0</v>
      </c>
      <c r="AF201" s="25">
        <v>0</v>
      </c>
      <c r="AG201" s="25">
        <v>2</v>
      </c>
      <c r="AH201" s="25">
        <v>0</v>
      </c>
      <c r="AI201" s="25">
        <f t="shared" si="16"/>
        <v>56</v>
      </c>
      <c r="AJ201" s="25">
        <v>0</v>
      </c>
      <c r="AK201" s="25">
        <v>0</v>
      </c>
      <c r="AL201" s="25">
        <v>0</v>
      </c>
      <c r="AM201" s="25">
        <v>1</v>
      </c>
      <c r="AN201" s="25">
        <v>2</v>
      </c>
      <c r="AO201" s="25">
        <v>7</v>
      </c>
      <c r="AP201" s="25">
        <v>7</v>
      </c>
      <c r="AQ201" s="25">
        <v>11</v>
      </c>
      <c r="AR201" s="25">
        <v>12</v>
      </c>
      <c r="AS201" s="1">
        <v>12</v>
      </c>
      <c r="AT201" s="1">
        <v>9</v>
      </c>
      <c r="AU201" s="1">
        <v>13</v>
      </c>
      <c r="AV201" s="1">
        <v>8</v>
      </c>
      <c r="AW201" s="1">
        <v>0</v>
      </c>
      <c r="AX201" s="3">
        <f t="shared" si="17"/>
        <v>82</v>
      </c>
      <c r="AY201" s="1">
        <v>6.05</v>
      </c>
      <c r="AZ201" s="1">
        <v>10</v>
      </c>
      <c r="BA201" s="1">
        <v>7</v>
      </c>
      <c r="BB201" s="1">
        <v>12</v>
      </c>
      <c r="BC201" s="1">
        <v>8</v>
      </c>
      <c r="BD201" s="1">
        <v>0</v>
      </c>
      <c r="BE201" s="1">
        <v>0</v>
      </c>
      <c r="BF201" s="1">
        <v>2</v>
      </c>
      <c r="BG201" s="1">
        <v>0</v>
      </c>
      <c r="BH201" s="1">
        <v>3</v>
      </c>
      <c r="BI201" s="1">
        <v>2</v>
      </c>
      <c r="BJ201" s="1">
        <v>0</v>
      </c>
      <c r="BK201" s="1">
        <v>0</v>
      </c>
      <c r="BL201" s="1">
        <v>0</v>
      </c>
      <c r="BM201" s="3">
        <f t="shared" si="18"/>
        <v>50.05</v>
      </c>
      <c r="BN201" s="1">
        <v>0</v>
      </c>
      <c r="BO201" s="1">
        <v>0</v>
      </c>
      <c r="BP201" s="1">
        <v>0</v>
      </c>
      <c r="BQ201" s="1">
        <v>0</v>
      </c>
      <c r="BR201" s="1">
        <v>0</v>
      </c>
      <c r="BS201" s="1">
        <v>0</v>
      </c>
      <c r="BT201" s="1">
        <v>0</v>
      </c>
      <c r="BU201" s="1">
        <v>0</v>
      </c>
      <c r="BV201" s="1">
        <v>0</v>
      </c>
      <c r="BW201" s="1">
        <v>0</v>
      </c>
      <c r="BX201" s="1">
        <v>0</v>
      </c>
      <c r="BY201" s="1">
        <v>0</v>
      </c>
      <c r="BZ201" s="1">
        <v>0</v>
      </c>
      <c r="CA201" s="1">
        <v>0</v>
      </c>
      <c r="CB201" s="6">
        <f t="shared" si="19"/>
        <v>0</v>
      </c>
      <c r="CC201"/>
    </row>
    <row r="202" spans="1:87" x14ac:dyDescent="0.25">
      <c r="A202" s="1" t="s">
        <v>471</v>
      </c>
      <c r="B202" s="25">
        <f>VLOOKUP(Table1[[#This Row],[SchoolDBN]],Sheet2!$A$1:$E$205,2,FALSE)</f>
        <v>320900860839</v>
      </c>
      <c r="C202" s="25" t="str">
        <f>VLOOKUP(Table1[[#This Row],[SchoolDBN]],Sheet2!$A$1:$E$205,5,FALSE)</f>
        <v>X</v>
      </c>
      <c r="D202" s="1" t="s">
        <v>472</v>
      </c>
      <c r="E202" s="25" t="str">
        <f>VLOOKUP(D202,Sheet2!$A$1:$E$205,4,FALSE)</f>
        <v>SUNY</v>
      </c>
      <c r="F202" s="25">
        <v>53.924999999999997</v>
      </c>
      <c r="G202" s="25">
        <v>54.975000000000001</v>
      </c>
      <c r="H202" s="25">
        <v>53.075000000000003</v>
      </c>
      <c r="I202" s="25">
        <v>50.95</v>
      </c>
      <c r="J202" s="25">
        <v>52</v>
      </c>
      <c r="K202" s="25">
        <v>49</v>
      </c>
      <c r="L202" s="25">
        <v>52.9</v>
      </c>
      <c r="M202" s="25">
        <v>50</v>
      </c>
      <c r="N202" s="25">
        <v>48.975000000000001</v>
      </c>
      <c r="O202" s="25">
        <v>0</v>
      </c>
      <c r="P202" s="25">
        <v>0</v>
      </c>
      <c r="Q202" s="25">
        <v>0</v>
      </c>
      <c r="R202" s="25">
        <v>0</v>
      </c>
      <c r="S202" s="25">
        <v>0</v>
      </c>
      <c r="T202" s="26">
        <f t="shared" si="15"/>
        <v>465.8</v>
      </c>
      <c r="U202" s="25">
        <v>2</v>
      </c>
      <c r="V202" s="25">
        <v>2</v>
      </c>
      <c r="W202" s="25">
        <v>1</v>
      </c>
      <c r="X202" s="25">
        <v>0</v>
      </c>
      <c r="Y202" s="25">
        <v>5</v>
      </c>
      <c r="Z202" s="25">
        <v>0</v>
      </c>
      <c r="AA202" s="25">
        <v>0</v>
      </c>
      <c r="AB202" s="25">
        <v>1</v>
      </c>
      <c r="AC202" s="25">
        <v>1</v>
      </c>
      <c r="AD202" s="25">
        <v>0</v>
      </c>
      <c r="AE202" s="25">
        <v>0</v>
      </c>
      <c r="AF202" s="25">
        <v>0</v>
      </c>
      <c r="AG202" s="25">
        <v>0</v>
      </c>
      <c r="AH202" s="25">
        <v>0</v>
      </c>
      <c r="AI202" s="25">
        <f t="shared" si="16"/>
        <v>12</v>
      </c>
      <c r="AJ202" s="25">
        <v>3</v>
      </c>
      <c r="AK202" s="25">
        <v>1</v>
      </c>
      <c r="AL202" s="25">
        <v>5</v>
      </c>
      <c r="AM202" s="25">
        <v>3</v>
      </c>
      <c r="AN202" s="25">
        <v>3</v>
      </c>
      <c r="AO202" s="25">
        <v>0</v>
      </c>
      <c r="AP202" s="25">
        <v>0</v>
      </c>
      <c r="AQ202" s="25">
        <v>2</v>
      </c>
      <c r="AR202" s="25">
        <v>6</v>
      </c>
      <c r="AS202" s="1">
        <v>0</v>
      </c>
      <c r="AT202" s="1">
        <v>0</v>
      </c>
      <c r="AU202" s="1">
        <v>0</v>
      </c>
      <c r="AV202" s="1">
        <v>0</v>
      </c>
      <c r="AW202" s="1">
        <v>0</v>
      </c>
      <c r="AX202" s="3">
        <f t="shared" si="17"/>
        <v>23</v>
      </c>
      <c r="AY202" s="1">
        <v>0</v>
      </c>
      <c r="AZ202" s="1">
        <v>0</v>
      </c>
      <c r="BA202" s="1">
        <v>0</v>
      </c>
      <c r="BB202" s="1">
        <v>0</v>
      </c>
      <c r="BC202" s="1">
        <v>0</v>
      </c>
      <c r="BD202" s="1">
        <v>10</v>
      </c>
      <c r="BE202" s="1">
        <v>7</v>
      </c>
      <c r="BF202" s="1">
        <v>0</v>
      </c>
      <c r="BG202" s="1">
        <v>0</v>
      </c>
      <c r="BH202" s="1">
        <v>0</v>
      </c>
      <c r="BI202" s="1">
        <v>0</v>
      </c>
      <c r="BJ202" s="1">
        <v>0</v>
      </c>
      <c r="BK202" s="1">
        <v>0</v>
      </c>
      <c r="BL202" s="1">
        <v>0</v>
      </c>
      <c r="BM202" s="3">
        <f t="shared" si="18"/>
        <v>17</v>
      </c>
      <c r="BN202" s="1">
        <v>0</v>
      </c>
      <c r="BO202" s="1">
        <v>0</v>
      </c>
      <c r="BP202" s="1">
        <v>0</v>
      </c>
      <c r="BQ202" s="1">
        <v>0</v>
      </c>
      <c r="BR202" s="1">
        <v>0</v>
      </c>
      <c r="BS202" s="1">
        <v>0</v>
      </c>
      <c r="BT202" s="1">
        <v>0</v>
      </c>
      <c r="BU202" s="1">
        <v>0</v>
      </c>
      <c r="BV202" s="1">
        <v>0</v>
      </c>
      <c r="BW202" s="1">
        <v>0</v>
      </c>
      <c r="BX202" s="1">
        <v>0</v>
      </c>
      <c r="BY202" s="1">
        <v>0</v>
      </c>
      <c r="BZ202" s="1">
        <v>0</v>
      </c>
      <c r="CA202" s="1">
        <v>0</v>
      </c>
      <c r="CB202" s="6">
        <f t="shared" si="19"/>
        <v>0</v>
      </c>
      <c r="CC202"/>
    </row>
    <row r="203" spans="1:87" x14ac:dyDescent="0.25">
      <c r="A203" s="1" t="s">
        <v>473</v>
      </c>
      <c r="B203" s="25">
        <f>VLOOKUP(Table1[[#This Row],[SchoolDBN]],Sheet2!$A$1:$E$205,2,FALSE)</f>
        <v>320900860823</v>
      </c>
      <c r="C203" s="25" t="str">
        <f>VLOOKUP(Table1[[#This Row],[SchoolDBN]],Sheet2!$A$1:$E$205,5,FALSE)</f>
        <v>X</v>
      </c>
      <c r="D203" s="1" t="s">
        <v>474</v>
      </c>
      <c r="E203" s="25" t="str">
        <f>VLOOKUP(D203,Sheet2!$A$1:$E$205,4,FALSE)</f>
        <v>SED</v>
      </c>
      <c r="F203" s="25">
        <v>73.025000000000006</v>
      </c>
      <c r="G203" s="25">
        <v>73.075000000000003</v>
      </c>
      <c r="H203" s="25">
        <v>77.075000000000003</v>
      </c>
      <c r="I203" s="25">
        <v>75.025000000000006</v>
      </c>
      <c r="J203" s="25">
        <v>78.025000000000006</v>
      </c>
      <c r="K203" s="25">
        <v>77</v>
      </c>
      <c r="L203" s="25">
        <v>72.099999999999994</v>
      </c>
      <c r="M203" s="25">
        <v>68.95</v>
      </c>
      <c r="N203" s="25">
        <v>63.024999999999999</v>
      </c>
      <c r="O203" s="25">
        <v>0</v>
      </c>
      <c r="P203" s="25">
        <v>0</v>
      </c>
      <c r="Q203" s="25">
        <v>0</v>
      </c>
      <c r="R203" s="25">
        <v>0</v>
      </c>
      <c r="S203" s="25">
        <v>0</v>
      </c>
      <c r="T203" s="26">
        <f t="shared" si="15"/>
        <v>657.30000000000007</v>
      </c>
      <c r="U203" s="25">
        <v>2</v>
      </c>
      <c r="V203" s="25">
        <v>5</v>
      </c>
      <c r="W203" s="25">
        <v>6</v>
      </c>
      <c r="X203" s="25">
        <v>4</v>
      </c>
      <c r="Y203" s="25">
        <v>5</v>
      </c>
      <c r="Z203" s="25">
        <v>3</v>
      </c>
      <c r="AA203" s="25">
        <v>5</v>
      </c>
      <c r="AB203" s="25">
        <v>2</v>
      </c>
      <c r="AC203" s="25">
        <v>1</v>
      </c>
      <c r="AD203" s="25">
        <v>0</v>
      </c>
      <c r="AE203" s="25">
        <v>0</v>
      </c>
      <c r="AF203" s="25">
        <v>0</v>
      </c>
      <c r="AG203" s="25">
        <v>0</v>
      </c>
      <c r="AH203" s="25">
        <v>0</v>
      </c>
      <c r="AI203" s="25">
        <f t="shared" si="16"/>
        <v>33</v>
      </c>
      <c r="AJ203" s="25">
        <v>1</v>
      </c>
      <c r="AK203" s="25">
        <v>0</v>
      </c>
      <c r="AL203" s="25">
        <v>1</v>
      </c>
      <c r="AM203" s="25">
        <v>2</v>
      </c>
      <c r="AN203" s="25">
        <v>0</v>
      </c>
      <c r="AO203" s="25">
        <v>1</v>
      </c>
      <c r="AP203" s="25">
        <v>0.97499999999999998</v>
      </c>
      <c r="AQ203" s="25">
        <v>1</v>
      </c>
      <c r="AR203" s="25">
        <v>0</v>
      </c>
      <c r="AS203" s="1">
        <v>0</v>
      </c>
      <c r="AT203" s="1">
        <v>0</v>
      </c>
      <c r="AU203" s="1">
        <v>0</v>
      </c>
      <c r="AV203" s="1">
        <v>0</v>
      </c>
      <c r="AW203" s="1">
        <v>0</v>
      </c>
      <c r="AX203" s="3">
        <f t="shared" si="17"/>
        <v>6.9749999999999996</v>
      </c>
      <c r="AY203" s="1">
        <v>0</v>
      </c>
      <c r="AZ203" s="1">
        <v>1</v>
      </c>
      <c r="BA203" s="1">
        <v>2</v>
      </c>
      <c r="BB203" s="1">
        <v>3.9750000000000001</v>
      </c>
      <c r="BC203" s="1">
        <v>2</v>
      </c>
      <c r="BD203" s="1">
        <v>3</v>
      </c>
      <c r="BE203" s="1">
        <v>10.95</v>
      </c>
      <c r="BF203" s="1">
        <v>4</v>
      </c>
      <c r="BG203" s="1">
        <v>6</v>
      </c>
      <c r="BH203" s="1">
        <v>0</v>
      </c>
      <c r="BI203" s="1">
        <v>0</v>
      </c>
      <c r="BJ203" s="1">
        <v>0</v>
      </c>
      <c r="BK203" s="1">
        <v>0</v>
      </c>
      <c r="BL203" s="1">
        <v>0</v>
      </c>
      <c r="BM203" s="3">
        <f t="shared" si="18"/>
        <v>32.924999999999997</v>
      </c>
      <c r="BN203" s="1">
        <v>0</v>
      </c>
      <c r="BO203" s="1">
        <v>0</v>
      </c>
      <c r="BP203" s="1">
        <v>0</v>
      </c>
      <c r="BQ203" s="1">
        <v>0</v>
      </c>
      <c r="BR203" s="1">
        <v>0</v>
      </c>
      <c r="BS203" s="1">
        <v>0</v>
      </c>
      <c r="BT203" s="1">
        <v>0</v>
      </c>
      <c r="BU203" s="1">
        <v>0</v>
      </c>
      <c r="BV203" s="1">
        <v>0</v>
      </c>
      <c r="BW203" s="1">
        <v>0</v>
      </c>
      <c r="BX203" s="1">
        <v>0</v>
      </c>
      <c r="BY203" s="1">
        <v>0</v>
      </c>
      <c r="BZ203" s="1">
        <v>0</v>
      </c>
      <c r="CA203" s="1">
        <v>0</v>
      </c>
      <c r="CB203" s="6">
        <f t="shared" si="19"/>
        <v>0</v>
      </c>
      <c r="CC203"/>
    </row>
    <row r="204" spans="1:87" x14ac:dyDescent="0.25">
      <c r="A204" s="1" t="s">
        <v>475</v>
      </c>
      <c r="B204" s="25">
        <f>VLOOKUP(Table1[[#This Row],[SchoolDBN]],Sheet2!$A$1:$E$205,2,FALSE)</f>
        <v>320900860835</v>
      </c>
      <c r="C204" s="25" t="str">
        <f>VLOOKUP(Table1[[#This Row],[SchoolDBN]],Sheet2!$A$1:$E$205,5,FALSE)</f>
        <v>X</v>
      </c>
      <c r="D204" s="1" t="s">
        <v>476</v>
      </c>
      <c r="E204" s="25" t="str">
        <f>VLOOKUP(D204,Sheet2!$A$1:$E$205,4,FALSE)</f>
        <v>SUNY</v>
      </c>
      <c r="F204" s="25">
        <v>38.950000000000003</v>
      </c>
      <c r="G204" s="25">
        <v>40</v>
      </c>
      <c r="H204" s="25">
        <v>39</v>
      </c>
      <c r="I204" s="25">
        <v>38</v>
      </c>
      <c r="J204" s="25">
        <v>37.024999999999999</v>
      </c>
      <c r="K204" s="25">
        <v>34.975000000000001</v>
      </c>
      <c r="L204" s="25">
        <v>33</v>
      </c>
      <c r="M204" s="25">
        <v>36</v>
      </c>
      <c r="N204" s="25">
        <v>31</v>
      </c>
      <c r="O204" s="25">
        <v>0</v>
      </c>
      <c r="P204" s="25">
        <v>0</v>
      </c>
      <c r="Q204" s="25">
        <v>0</v>
      </c>
      <c r="R204" s="25">
        <v>0</v>
      </c>
      <c r="S204" s="25">
        <v>0</v>
      </c>
      <c r="T204" s="26">
        <f t="shared" si="15"/>
        <v>327.95</v>
      </c>
      <c r="U204" s="25">
        <v>2.9249999999999998</v>
      </c>
      <c r="V204" s="25">
        <v>1.95</v>
      </c>
      <c r="W204" s="25">
        <v>4.875</v>
      </c>
      <c r="X204" s="25">
        <v>1.95</v>
      </c>
      <c r="Y204" s="25">
        <v>2.9249999999999998</v>
      </c>
      <c r="Z204" s="25">
        <v>1.95</v>
      </c>
      <c r="AA204" s="25">
        <v>4.875</v>
      </c>
      <c r="AB204" s="25">
        <v>2.9249999999999998</v>
      </c>
      <c r="AC204" s="25">
        <v>1.95</v>
      </c>
      <c r="AD204" s="25">
        <v>0</v>
      </c>
      <c r="AE204" s="25">
        <v>0</v>
      </c>
      <c r="AF204" s="25">
        <v>0</v>
      </c>
      <c r="AG204" s="25">
        <v>0</v>
      </c>
      <c r="AH204" s="25">
        <v>0</v>
      </c>
      <c r="AI204" s="25">
        <f t="shared" si="16"/>
        <v>26.324999999999999</v>
      </c>
      <c r="AJ204" s="25">
        <v>0</v>
      </c>
      <c r="AK204" s="25">
        <v>0</v>
      </c>
      <c r="AL204" s="25">
        <v>0</v>
      </c>
      <c r="AM204" s="25">
        <v>0</v>
      </c>
      <c r="AN204" s="25">
        <v>0</v>
      </c>
      <c r="AO204" s="25">
        <v>0</v>
      </c>
      <c r="AP204" s="25">
        <v>0</v>
      </c>
      <c r="AQ204" s="25">
        <v>0</v>
      </c>
      <c r="AR204" s="25">
        <v>0</v>
      </c>
      <c r="AS204" s="1">
        <v>0</v>
      </c>
      <c r="AT204" s="1">
        <v>0</v>
      </c>
      <c r="AU204" s="1">
        <v>0</v>
      </c>
      <c r="AV204" s="1">
        <v>0</v>
      </c>
      <c r="AW204" s="1">
        <v>0</v>
      </c>
      <c r="AX204" s="3">
        <f t="shared" si="17"/>
        <v>0</v>
      </c>
      <c r="AY204" s="1">
        <v>0</v>
      </c>
      <c r="AZ204" s="1">
        <v>0</v>
      </c>
      <c r="BA204" s="1">
        <v>0</v>
      </c>
      <c r="BB204" s="1">
        <v>0</v>
      </c>
      <c r="BC204" s="1">
        <v>0</v>
      </c>
      <c r="BD204" s="1">
        <v>0</v>
      </c>
      <c r="BE204" s="1">
        <v>0</v>
      </c>
      <c r="BF204" s="1">
        <v>0</v>
      </c>
      <c r="BG204" s="1">
        <v>0</v>
      </c>
      <c r="BH204" s="1">
        <v>0</v>
      </c>
      <c r="BI204" s="1">
        <v>0</v>
      </c>
      <c r="BJ204" s="1">
        <v>0</v>
      </c>
      <c r="BK204" s="1">
        <v>0</v>
      </c>
      <c r="BL204" s="1">
        <v>0</v>
      </c>
      <c r="BM204" s="3">
        <f t="shared" si="18"/>
        <v>0</v>
      </c>
      <c r="BN204" s="1">
        <v>0</v>
      </c>
      <c r="BO204" s="1">
        <v>0</v>
      </c>
      <c r="BP204" s="1">
        <v>0</v>
      </c>
      <c r="BQ204" s="1">
        <v>0</v>
      </c>
      <c r="BR204" s="1">
        <v>0</v>
      </c>
      <c r="BS204" s="1">
        <v>0</v>
      </c>
      <c r="BT204" s="1">
        <v>0</v>
      </c>
      <c r="BU204" s="1">
        <v>0</v>
      </c>
      <c r="BV204" s="1">
        <v>0</v>
      </c>
      <c r="BW204" s="1">
        <v>0</v>
      </c>
      <c r="BX204" s="1">
        <v>0</v>
      </c>
      <c r="BY204" s="1">
        <v>0</v>
      </c>
      <c r="BZ204" s="1">
        <v>0</v>
      </c>
      <c r="CA204" s="1">
        <v>0</v>
      </c>
      <c r="CB204" s="6">
        <f t="shared" si="19"/>
        <v>0</v>
      </c>
      <c r="CC204"/>
    </row>
    <row r="205" spans="1:87" x14ac:dyDescent="0.25">
      <c r="A205" s="1" t="s">
        <v>382</v>
      </c>
      <c r="B205" s="25">
        <f>VLOOKUP(Table1[[#This Row],[SchoolDBN]],Sheet2!$A$1:$E$205,2,FALSE)</f>
        <v>321100860855</v>
      </c>
      <c r="C205" s="25" t="str">
        <f>VLOOKUP(Table1[[#This Row],[SchoolDBN]],Sheet2!$A$1:$E$205,5,FALSE)</f>
        <v>X</v>
      </c>
      <c r="D205" s="1" t="s">
        <v>477</v>
      </c>
      <c r="E205" s="25" t="str">
        <f>VLOOKUP(D205,Sheet2!$A$1:$E$205,4,FALSE)</f>
        <v>SUNY</v>
      </c>
      <c r="F205" s="25">
        <v>93.95</v>
      </c>
      <c r="G205" s="25">
        <v>101.05</v>
      </c>
      <c r="H205" s="25">
        <v>89.9</v>
      </c>
      <c r="I205" s="25">
        <v>70</v>
      </c>
      <c r="J205" s="25">
        <v>64.025000000000006</v>
      </c>
      <c r="K205" s="25">
        <v>66</v>
      </c>
      <c r="L205" s="25">
        <v>0</v>
      </c>
      <c r="M205" s="25">
        <v>0</v>
      </c>
      <c r="N205" s="25">
        <v>0</v>
      </c>
      <c r="O205" s="25">
        <v>0</v>
      </c>
      <c r="P205" s="25">
        <v>0</v>
      </c>
      <c r="Q205" s="25">
        <v>0</v>
      </c>
      <c r="R205" s="25">
        <v>0</v>
      </c>
      <c r="S205" s="25">
        <v>0</v>
      </c>
      <c r="T205" s="26">
        <f t="shared" si="15"/>
        <v>484.92499999999995</v>
      </c>
      <c r="U205" s="25">
        <v>0</v>
      </c>
      <c r="V205" s="25">
        <v>1.875</v>
      </c>
      <c r="W205" s="25">
        <v>1.925</v>
      </c>
      <c r="X205" s="25">
        <v>1.825</v>
      </c>
      <c r="Y205" s="25">
        <v>0.92500000000000004</v>
      </c>
      <c r="Z205" s="25">
        <v>0.92500000000000004</v>
      </c>
      <c r="AA205" s="25">
        <v>0</v>
      </c>
      <c r="AB205" s="25">
        <v>0</v>
      </c>
      <c r="AC205" s="25">
        <v>0</v>
      </c>
      <c r="AD205" s="25">
        <v>0</v>
      </c>
      <c r="AE205" s="25">
        <v>0</v>
      </c>
      <c r="AF205" s="25">
        <v>0</v>
      </c>
      <c r="AG205" s="25">
        <v>0</v>
      </c>
      <c r="AH205" s="25">
        <v>0</v>
      </c>
      <c r="AI205" s="25">
        <f t="shared" si="16"/>
        <v>7.4749999999999996</v>
      </c>
      <c r="AJ205" s="25">
        <v>2</v>
      </c>
      <c r="AK205" s="25">
        <v>2</v>
      </c>
      <c r="AL205" s="25">
        <v>1</v>
      </c>
      <c r="AM205" s="25">
        <v>1.95</v>
      </c>
      <c r="AN205" s="25">
        <v>1</v>
      </c>
      <c r="AO205" s="25">
        <v>5</v>
      </c>
      <c r="AP205" s="25">
        <v>0</v>
      </c>
      <c r="AQ205" s="25">
        <v>0</v>
      </c>
      <c r="AR205" s="25">
        <v>0</v>
      </c>
      <c r="AS205" s="1">
        <v>0</v>
      </c>
      <c r="AT205" s="1">
        <v>0</v>
      </c>
      <c r="AU205" s="1">
        <v>0</v>
      </c>
      <c r="AV205" s="1">
        <v>0</v>
      </c>
      <c r="AW205" s="1">
        <v>0</v>
      </c>
      <c r="AX205" s="3">
        <f t="shared" si="17"/>
        <v>12.95</v>
      </c>
      <c r="AY205" s="1">
        <v>1</v>
      </c>
      <c r="AZ205" s="1">
        <v>9</v>
      </c>
      <c r="BA205" s="1">
        <v>1</v>
      </c>
      <c r="BB205" s="1">
        <v>0.97499999999999998</v>
      </c>
      <c r="BC205" s="1">
        <v>6</v>
      </c>
      <c r="BD205" s="1">
        <v>4</v>
      </c>
      <c r="BE205" s="1">
        <v>0</v>
      </c>
      <c r="BF205" s="1">
        <v>0</v>
      </c>
      <c r="BG205" s="1">
        <v>0</v>
      </c>
      <c r="BH205" s="1">
        <v>0</v>
      </c>
      <c r="BI205" s="1">
        <v>0</v>
      </c>
      <c r="BJ205" s="1">
        <v>0</v>
      </c>
      <c r="BK205" s="1">
        <v>0</v>
      </c>
      <c r="BL205" s="1">
        <v>0</v>
      </c>
      <c r="BM205" s="3">
        <f t="shared" si="18"/>
        <v>21.975000000000001</v>
      </c>
      <c r="BN205" s="1">
        <v>0</v>
      </c>
      <c r="BO205" s="1">
        <v>0</v>
      </c>
      <c r="BP205" s="1">
        <v>0</v>
      </c>
      <c r="BQ205" s="1">
        <v>0</v>
      </c>
      <c r="BR205" s="1">
        <v>0</v>
      </c>
      <c r="BS205" s="1">
        <v>0</v>
      </c>
      <c r="BT205" s="1">
        <v>0</v>
      </c>
      <c r="BU205" s="1">
        <v>0</v>
      </c>
      <c r="BV205" s="1">
        <v>0</v>
      </c>
      <c r="BW205" s="1">
        <v>0</v>
      </c>
      <c r="BX205" s="1">
        <v>0</v>
      </c>
      <c r="BY205" s="1">
        <v>0</v>
      </c>
      <c r="BZ205" s="1">
        <v>0</v>
      </c>
      <c r="CA205" s="1">
        <v>0</v>
      </c>
      <c r="CB205" s="6">
        <f t="shared" si="19"/>
        <v>0</v>
      </c>
      <c r="CC205"/>
    </row>
    <row r="206" spans="1:87" x14ac:dyDescent="0.25">
      <c r="A206" s="1" t="s">
        <v>478</v>
      </c>
      <c r="B206" s="25">
        <f>VLOOKUP(Table1[[#This Row],[SchoolDBN]],Sheet2!$A$1:$E$205,2,FALSE)</f>
        <v>320800860846</v>
      </c>
      <c r="C206" s="25" t="str">
        <f>VLOOKUP(Table1[[#This Row],[SchoolDBN]],Sheet2!$A$1:$E$205,5,FALSE)</f>
        <v>X</v>
      </c>
      <c r="D206" s="1" t="s">
        <v>479</v>
      </c>
      <c r="E206" s="25" t="str">
        <f>VLOOKUP(D206,Sheet2!$A$1:$E$205,4,FALSE)</f>
        <v>SED</v>
      </c>
      <c r="F206" s="25">
        <v>52.774999999999999</v>
      </c>
      <c r="G206" s="25">
        <v>52</v>
      </c>
      <c r="H206" s="25">
        <v>52.1</v>
      </c>
      <c r="I206" s="25">
        <v>53.1</v>
      </c>
      <c r="J206" s="25">
        <v>50.1</v>
      </c>
      <c r="K206" s="25">
        <v>46</v>
      </c>
      <c r="L206" s="25">
        <v>0</v>
      </c>
      <c r="M206" s="25">
        <v>0</v>
      </c>
      <c r="N206" s="25">
        <v>0</v>
      </c>
      <c r="O206" s="25">
        <v>0</v>
      </c>
      <c r="P206" s="25">
        <v>0</v>
      </c>
      <c r="Q206" s="25">
        <v>0</v>
      </c>
      <c r="R206" s="25">
        <v>0</v>
      </c>
      <c r="S206" s="25">
        <v>0</v>
      </c>
      <c r="T206" s="26">
        <f t="shared" si="15"/>
        <v>306.07499999999999</v>
      </c>
      <c r="U206" s="25">
        <v>4</v>
      </c>
      <c r="V206" s="25">
        <v>1</v>
      </c>
      <c r="W206" s="25">
        <v>4</v>
      </c>
      <c r="X206" s="25">
        <v>2</v>
      </c>
      <c r="Y206" s="25">
        <v>4</v>
      </c>
      <c r="Z206" s="25">
        <v>3</v>
      </c>
      <c r="AA206" s="25">
        <v>0</v>
      </c>
      <c r="AB206" s="25">
        <v>0</v>
      </c>
      <c r="AC206" s="25">
        <v>0</v>
      </c>
      <c r="AD206" s="25">
        <v>0</v>
      </c>
      <c r="AE206" s="25">
        <v>0</v>
      </c>
      <c r="AF206" s="25">
        <v>0</v>
      </c>
      <c r="AG206" s="25">
        <v>0</v>
      </c>
      <c r="AH206" s="25">
        <v>0</v>
      </c>
      <c r="AI206" s="25">
        <f t="shared" si="16"/>
        <v>18</v>
      </c>
      <c r="AJ206" s="25">
        <v>0</v>
      </c>
      <c r="AK206" s="25">
        <v>2</v>
      </c>
      <c r="AL206" s="25">
        <v>1</v>
      </c>
      <c r="AM206" s="25">
        <v>3</v>
      </c>
      <c r="AN206" s="25">
        <v>3</v>
      </c>
      <c r="AO206" s="25">
        <v>0</v>
      </c>
      <c r="AP206" s="25">
        <v>0</v>
      </c>
      <c r="AQ206" s="25">
        <v>0</v>
      </c>
      <c r="AR206" s="25">
        <v>0</v>
      </c>
      <c r="AS206" s="1">
        <v>0</v>
      </c>
      <c r="AT206" s="1">
        <v>0</v>
      </c>
      <c r="AU206" s="1">
        <v>0</v>
      </c>
      <c r="AV206" s="1">
        <v>0</v>
      </c>
      <c r="AW206" s="1">
        <v>0</v>
      </c>
      <c r="AX206" s="3">
        <f t="shared" si="17"/>
        <v>9</v>
      </c>
      <c r="AY206" s="1">
        <v>10</v>
      </c>
      <c r="AZ206" s="1">
        <v>4</v>
      </c>
      <c r="BA206" s="1">
        <v>3</v>
      </c>
      <c r="BB206" s="1">
        <v>4</v>
      </c>
      <c r="BC206" s="1">
        <v>2</v>
      </c>
      <c r="BD206" s="1">
        <v>6</v>
      </c>
      <c r="BE206" s="1">
        <v>0</v>
      </c>
      <c r="BF206" s="1">
        <v>0</v>
      </c>
      <c r="BG206" s="1">
        <v>0</v>
      </c>
      <c r="BH206" s="1">
        <v>0</v>
      </c>
      <c r="BI206" s="1">
        <v>0</v>
      </c>
      <c r="BJ206" s="1">
        <v>0</v>
      </c>
      <c r="BK206" s="1">
        <v>0</v>
      </c>
      <c r="BL206" s="1">
        <v>0</v>
      </c>
      <c r="BM206" s="3">
        <f t="shared" si="18"/>
        <v>29</v>
      </c>
      <c r="BN206" s="1">
        <v>0</v>
      </c>
      <c r="BO206" s="1">
        <v>0</v>
      </c>
      <c r="BP206" s="1">
        <v>0</v>
      </c>
      <c r="BQ206" s="1">
        <v>0</v>
      </c>
      <c r="BR206" s="1">
        <v>0</v>
      </c>
      <c r="BS206" s="1">
        <v>0</v>
      </c>
      <c r="BT206" s="1">
        <v>0</v>
      </c>
      <c r="BU206" s="1">
        <v>0</v>
      </c>
      <c r="BV206" s="1">
        <v>0</v>
      </c>
      <c r="BW206" s="1">
        <v>0</v>
      </c>
      <c r="BX206" s="1">
        <v>0</v>
      </c>
      <c r="BY206" s="1">
        <v>0</v>
      </c>
      <c r="BZ206" s="1">
        <v>0</v>
      </c>
      <c r="CA206" s="1">
        <v>0</v>
      </c>
      <c r="CB206" s="6">
        <f t="shared" si="19"/>
        <v>0</v>
      </c>
      <c r="CC206"/>
    </row>
    <row r="207" spans="1:87" x14ac:dyDescent="0.25">
      <c r="A207" s="4" t="s">
        <v>486</v>
      </c>
      <c r="B207" s="26">
        <v>660900861000</v>
      </c>
      <c r="C207" s="26" t="s">
        <v>687</v>
      </c>
      <c r="D207" s="3" t="s">
        <v>485</v>
      </c>
      <c r="E207" s="3" t="s">
        <v>509</v>
      </c>
      <c r="F207" s="26">
        <v>0</v>
      </c>
      <c r="G207" s="26">
        <v>0</v>
      </c>
      <c r="H207" s="26">
        <v>0</v>
      </c>
      <c r="I207" s="26">
        <v>0</v>
      </c>
      <c r="J207" s="26">
        <v>0</v>
      </c>
      <c r="K207" s="26">
        <v>0</v>
      </c>
      <c r="L207" s="26">
        <v>1</v>
      </c>
      <c r="M207" s="26">
        <v>6</v>
      </c>
      <c r="N207" s="26">
        <v>2</v>
      </c>
      <c r="O207" s="26">
        <v>0</v>
      </c>
      <c r="P207" s="26">
        <v>0</v>
      </c>
      <c r="Q207" s="26">
        <v>0</v>
      </c>
      <c r="R207" s="26">
        <v>0</v>
      </c>
      <c r="S207" s="26">
        <v>0</v>
      </c>
      <c r="T207" s="26">
        <f t="shared" si="15"/>
        <v>9</v>
      </c>
      <c r="U207" s="26">
        <v>0</v>
      </c>
      <c r="V207" s="26">
        <v>0</v>
      </c>
      <c r="W207" s="26">
        <v>0</v>
      </c>
      <c r="X207" s="26">
        <v>0</v>
      </c>
      <c r="Y207" s="26">
        <v>0</v>
      </c>
      <c r="Z207" s="26">
        <v>0</v>
      </c>
      <c r="AA207" s="26">
        <v>0</v>
      </c>
      <c r="AB207" s="26">
        <v>0</v>
      </c>
      <c r="AC207" s="26">
        <v>0</v>
      </c>
      <c r="AD207" s="26">
        <v>0</v>
      </c>
      <c r="AE207" s="26">
        <v>0</v>
      </c>
      <c r="AF207" s="26">
        <v>0</v>
      </c>
      <c r="AG207" s="26">
        <v>0</v>
      </c>
      <c r="AH207" s="26">
        <v>0</v>
      </c>
      <c r="AI207" s="26">
        <f t="shared" ref="AI207:AI210" si="20">SUM(U207:AH207)</f>
        <v>0</v>
      </c>
      <c r="AJ207" s="26">
        <v>0</v>
      </c>
      <c r="AK207" s="26">
        <v>0</v>
      </c>
      <c r="AL207" s="26">
        <v>0</v>
      </c>
      <c r="AM207" s="26">
        <v>0</v>
      </c>
      <c r="AN207" s="26">
        <v>0</v>
      </c>
      <c r="AO207" s="26">
        <v>0</v>
      </c>
      <c r="AP207" s="26">
        <v>0</v>
      </c>
      <c r="AQ207" s="26">
        <v>0</v>
      </c>
      <c r="AR207" s="26">
        <v>0</v>
      </c>
      <c r="AS207" s="3">
        <v>0</v>
      </c>
      <c r="AT207" s="3">
        <v>0</v>
      </c>
      <c r="AU207" s="3">
        <v>0</v>
      </c>
      <c r="AV207" s="3">
        <v>0</v>
      </c>
      <c r="AW207" s="3">
        <v>0</v>
      </c>
      <c r="AX207" s="3">
        <f t="shared" si="17"/>
        <v>0</v>
      </c>
      <c r="AY207" s="3">
        <f t="shared" si="17"/>
        <v>0</v>
      </c>
      <c r="AZ207" s="3">
        <f t="shared" si="17"/>
        <v>0</v>
      </c>
      <c r="BA207" s="3">
        <f t="shared" si="17"/>
        <v>0</v>
      </c>
      <c r="BB207" s="3">
        <f t="shared" si="17"/>
        <v>0</v>
      </c>
      <c r="BC207" s="3">
        <f t="shared" si="17"/>
        <v>0</v>
      </c>
      <c r="BD207" s="3">
        <f t="shared" si="17"/>
        <v>0</v>
      </c>
      <c r="BE207" s="3">
        <f t="shared" si="17"/>
        <v>0</v>
      </c>
      <c r="BF207" s="3">
        <f t="shared" si="17"/>
        <v>0</v>
      </c>
      <c r="BG207" s="3">
        <f t="shared" si="17"/>
        <v>0</v>
      </c>
      <c r="BH207" s="3">
        <f t="shared" si="17"/>
        <v>0</v>
      </c>
      <c r="BI207" s="3">
        <f t="shared" si="17"/>
        <v>0</v>
      </c>
      <c r="BJ207" s="3">
        <f t="shared" si="17"/>
        <v>0</v>
      </c>
      <c r="BK207" s="3">
        <f t="shared" si="17"/>
        <v>0</v>
      </c>
      <c r="BL207" s="3">
        <f t="shared" si="17"/>
        <v>0</v>
      </c>
      <c r="BM207" s="3">
        <f t="shared" si="17"/>
        <v>0</v>
      </c>
      <c r="BN207" s="3">
        <v>0</v>
      </c>
      <c r="BO207" s="3">
        <v>0</v>
      </c>
      <c r="BP207" s="3">
        <v>0</v>
      </c>
      <c r="BQ207" s="3">
        <v>0</v>
      </c>
      <c r="BR207" s="3">
        <v>0</v>
      </c>
      <c r="BS207" s="3">
        <v>0</v>
      </c>
      <c r="BT207" s="3">
        <v>0</v>
      </c>
      <c r="BU207" s="3">
        <v>0</v>
      </c>
      <c r="BV207" s="3">
        <v>0</v>
      </c>
      <c r="BW207" s="3">
        <v>0</v>
      </c>
      <c r="BX207" s="3">
        <v>0</v>
      </c>
      <c r="BY207" s="3">
        <v>0</v>
      </c>
      <c r="BZ207" s="3">
        <v>0</v>
      </c>
      <c r="CA207" s="3">
        <v>0</v>
      </c>
      <c r="CB207" s="6">
        <f t="shared" si="19"/>
        <v>0</v>
      </c>
    </row>
    <row r="208" spans="1:87" x14ac:dyDescent="0.25">
      <c r="A208" s="4" t="s">
        <v>488</v>
      </c>
      <c r="B208" s="26">
        <v>662300860862</v>
      </c>
      <c r="C208" s="26" t="s">
        <v>687</v>
      </c>
      <c r="D208" s="3" t="s">
        <v>487</v>
      </c>
      <c r="E208" s="3" t="s">
        <v>509</v>
      </c>
      <c r="F208" s="26">
        <v>0</v>
      </c>
      <c r="G208" s="26">
        <v>0</v>
      </c>
      <c r="H208" s="26">
        <v>1</v>
      </c>
      <c r="I208" s="26">
        <v>5</v>
      </c>
      <c r="J208" s="26">
        <v>14</v>
      </c>
      <c r="K208" s="26">
        <v>13</v>
      </c>
      <c r="L208" s="26">
        <v>16</v>
      </c>
      <c r="M208" s="26">
        <v>5</v>
      </c>
      <c r="N208" s="26">
        <v>17</v>
      </c>
      <c r="O208" s="26">
        <v>0</v>
      </c>
      <c r="P208" s="26">
        <v>0</v>
      </c>
      <c r="Q208" s="26">
        <v>0</v>
      </c>
      <c r="R208" s="26">
        <v>0</v>
      </c>
      <c r="S208" s="26">
        <v>0</v>
      </c>
      <c r="T208" s="26">
        <f t="shared" si="15"/>
        <v>71</v>
      </c>
      <c r="U208" s="26">
        <v>0</v>
      </c>
      <c r="V208" s="26">
        <v>0</v>
      </c>
      <c r="W208" s="26">
        <v>0</v>
      </c>
      <c r="X208" s="26">
        <v>1</v>
      </c>
      <c r="Y208" s="26">
        <v>2</v>
      </c>
      <c r="Z208" s="26">
        <v>0</v>
      </c>
      <c r="AA208" s="26">
        <v>2</v>
      </c>
      <c r="AB208" s="26">
        <v>0</v>
      </c>
      <c r="AC208" s="26">
        <v>0</v>
      </c>
      <c r="AD208" s="26">
        <v>0</v>
      </c>
      <c r="AE208" s="26">
        <v>0</v>
      </c>
      <c r="AF208" s="26">
        <v>0</v>
      </c>
      <c r="AG208" s="26">
        <v>0</v>
      </c>
      <c r="AH208" s="26">
        <v>0</v>
      </c>
      <c r="AI208" s="26">
        <f t="shared" si="20"/>
        <v>5</v>
      </c>
      <c r="AJ208" s="26">
        <v>0</v>
      </c>
      <c r="AK208" s="26">
        <v>0</v>
      </c>
      <c r="AL208" s="26">
        <v>0</v>
      </c>
      <c r="AM208" s="26">
        <v>0</v>
      </c>
      <c r="AN208" s="26">
        <v>0</v>
      </c>
      <c r="AO208" s="26">
        <v>0</v>
      </c>
      <c r="AP208" s="26">
        <v>0</v>
      </c>
      <c r="AQ208" s="26">
        <v>1</v>
      </c>
      <c r="AR208" s="26">
        <v>1</v>
      </c>
      <c r="AS208" s="3">
        <v>0</v>
      </c>
      <c r="AT208" s="3">
        <v>0</v>
      </c>
      <c r="AU208" s="3">
        <v>0</v>
      </c>
      <c r="AV208" s="3">
        <v>0</v>
      </c>
      <c r="AW208" s="3">
        <v>0</v>
      </c>
      <c r="AX208" s="3">
        <f t="shared" si="17"/>
        <v>2</v>
      </c>
      <c r="AY208" s="3">
        <v>0</v>
      </c>
      <c r="AZ208" s="3">
        <v>0</v>
      </c>
      <c r="BA208" s="3">
        <v>0</v>
      </c>
      <c r="BB208" s="3">
        <v>0</v>
      </c>
      <c r="BC208" s="3">
        <v>0</v>
      </c>
      <c r="BD208" s="3">
        <v>0</v>
      </c>
      <c r="BE208" s="3">
        <v>0</v>
      </c>
      <c r="BF208" s="3">
        <v>0</v>
      </c>
      <c r="BG208" s="3">
        <v>0</v>
      </c>
      <c r="BH208" s="3">
        <v>0</v>
      </c>
      <c r="BI208" s="3">
        <v>0</v>
      </c>
      <c r="BJ208" s="3">
        <v>0</v>
      </c>
      <c r="BK208" s="3">
        <v>0</v>
      </c>
      <c r="BL208" s="3">
        <v>0</v>
      </c>
      <c r="BM208" s="3">
        <f t="shared" si="17"/>
        <v>0</v>
      </c>
      <c r="BN208" s="3">
        <v>0</v>
      </c>
      <c r="BO208" s="3">
        <v>0</v>
      </c>
      <c r="BP208" s="3">
        <v>0</v>
      </c>
      <c r="BQ208" s="3">
        <v>0</v>
      </c>
      <c r="BR208" s="3">
        <v>0</v>
      </c>
      <c r="BS208" s="3">
        <v>0</v>
      </c>
      <c r="BT208" s="3">
        <v>0</v>
      </c>
      <c r="BU208" s="3">
        <v>0</v>
      </c>
      <c r="BV208" s="3">
        <v>0</v>
      </c>
      <c r="BW208" s="3">
        <v>0</v>
      </c>
      <c r="BX208" s="3">
        <v>0</v>
      </c>
      <c r="BY208" s="3">
        <v>0</v>
      </c>
      <c r="BZ208" s="3">
        <v>0</v>
      </c>
      <c r="CA208" s="3">
        <v>0</v>
      </c>
      <c r="CB208" s="6">
        <f t="shared" si="19"/>
        <v>0</v>
      </c>
      <c r="CE208" s="1"/>
      <c r="CF208" s="1"/>
      <c r="CG208" s="1"/>
      <c r="CH208" s="1"/>
      <c r="CI208" s="1"/>
    </row>
    <row r="209" spans="1:80" x14ac:dyDescent="0.25">
      <c r="A209" s="4" t="s">
        <v>489</v>
      </c>
      <c r="B209" s="26">
        <v>280208860024</v>
      </c>
      <c r="C209" s="26" t="s">
        <v>687</v>
      </c>
      <c r="D209" s="3">
        <v>844704</v>
      </c>
      <c r="E209" s="3" t="s">
        <v>495</v>
      </c>
      <c r="F209" s="26">
        <v>1</v>
      </c>
      <c r="G209" s="26">
        <v>1</v>
      </c>
      <c r="H209" s="26">
        <v>2</v>
      </c>
      <c r="I209" s="26">
        <v>0</v>
      </c>
      <c r="J209" s="26">
        <v>1</v>
      </c>
      <c r="K209" s="26">
        <v>0</v>
      </c>
      <c r="L209" s="26">
        <v>1</v>
      </c>
      <c r="M209" s="26">
        <v>0</v>
      </c>
      <c r="N209" s="26">
        <v>0</v>
      </c>
      <c r="O209" s="26">
        <v>0</v>
      </c>
      <c r="P209" s="26">
        <v>0</v>
      </c>
      <c r="Q209" s="26">
        <v>0</v>
      </c>
      <c r="R209" s="26">
        <v>0</v>
      </c>
      <c r="S209" s="26">
        <v>0</v>
      </c>
      <c r="T209" s="26">
        <f t="shared" si="15"/>
        <v>6</v>
      </c>
      <c r="U209" s="26">
        <v>0</v>
      </c>
      <c r="V209" s="26">
        <v>0</v>
      </c>
      <c r="W209" s="26">
        <v>0</v>
      </c>
      <c r="X209" s="26">
        <v>0</v>
      </c>
      <c r="Y209" s="26">
        <v>0</v>
      </c>
      <c r="Z209" s="26">
        <v>0</v>
      </c>
      <c r="AA209" s="26">
        <v>0</v>
      </c>
      <c r="AB209" s="26">
        <v>0</v>
      </c>
      <c r="AC209" s="26">
        <v>0</v>
      </c>
      <c r="AD209" s="26">
        <v>0</v>
      </c>
      <c r="AE209" s="26">
        <v>0</v>
      </c>
      <c r="AF209" s="26">
        <v>0</v>
      </c>
      <c r="AG209" s="26">
        <v>0</v>
      </c>
      <c r="AH209" s="26">
        <v>0</v>
      </c>
      <c r="AI209" s="26">
        <v>0</v>
      </c>
      <c r="AJ209" s="26">
        <v>0</v>
      </c>
      <c r="AK209" s="26">
        <v>0</v>
      </c>
      <c r="AL209" s="26">
        <v>0</v>
      </c>
      <c r="AM209" s="26">
        <v>0</v>
      </c>
      <c r="AN209" s="26">
        <v>0</v>
      </c>
      <c r="AO209" s="26">
        <v>0</v>
      </c>
      <c r="AP209" s="26">
        <v>0</v>
      </c>
      <c r="AQ209" s="26">
        <v>0</v>
      </c>
      <c r="AR209" s="26">
        <v>0</v>
      </c>
      <c r="AS209" s="3">
        <v>0</v>
      </c>
      <c r="AT209" s="3">
        <v>0</v>
      </c>
      <c r="AU209" s="3">
        <v>0</v>
      </c>
      <c r="AV209" s="3">
        <v>0</v>
      </c>
      <c r="AW209" s="3">
        <v>0</v>
      </c>
      <c r="AX209" s="3">
        <f t="shared" si="17"/>
        <v>0</v>
      </c>
      <c r="AY209" s="3">
        <f t="shared" si="17"/>
        <v>0</v>
      </c>
      <c r="AZ209" s="3">
        <f t="shared" si="17"/>
        <v>0</v>
      </c>
      <c r="BA209" s="3">
        <f t="shared" si="17"/>
        <v>0</v>
      </c>
      <c r="BB209" s="3">
        <f t="shared" si="17"/>
        <v>0</v>
      </c>
      <c r="BC209" s="3">
        <f t="shared" si="17"/>
        <v>0</v>
      </c>
      <c r="BD209" s="3">
        <f t="shared" si="17"/>
        <v>0</v>
      </c>
      <c r="BE209" s="3">
        <f t="shared" si="17"/>
        <v>0</v>
      </c>
      <c r="BF209" s="3">
        <f t="shared" si="17"/>
        <v>0</v>
      </c>
      <c r="BG209" s="3">
        <f t="shared" si="17"/>
        <v>0</v>
      </c>
      <c r="BH209" s="3">
        <f t="shared" si="17"/>
        <v>0</v>
      </c>
      <c r="BI209" s="3">
        <f t="shared" si="17"/>
        <v>0</v>
      </c>
      <c r="BJ209" s="3">
        <f t="shared" si="17"/>
        <v>0</v>
      </c>
      <c r="BK209" s="3">
        <f t="shared" si="17"/>
        <v>0</v>
      </c>
      <c r="BL209" s="3">
        <f t="shared" si="17"/>
        <v>0</v>
      </c>
      <c r="BM209" s="3">
        <f t="shared" si="17"/>
        <v>0</v>
      </c>
      <c r="BN209" s="3">
        <v>0</v>
      </c>
      <c r="BO209" s="3">
        <v>0</v>
      </c>
      <c r="BP209" s="3">
        <v>0</v>
      </c>
      <c r="BQ209" s="3">
        <v>0</v>
      </c>
      <c r="BR209" s="3">
        <v>0</v>
      </c>
      <c r="BS209" s="3">
        <v>0</v>
      </c>
      <c r="BT209" s="3">
        <v>0</v>
      </c>
      <c r="BU209" s="3">
        <v>0</v>
      </c>
      <c r="BV209" s="3">
        <v>0</v>
      </c>
      <c r="BW209" s="3">
        <v>0</v>
      </c>
      <c r="BX209" s="3">
        <v>0</v>
      </c>
      <c r="BY209" s="3">
        <v>0</v>
      </c>
      <c r="BZ209" s="3">
        <v>0</v>
      </c>
      <c r="CA209" s="3">
        <v>0</v>
      </c>
      <c r="CB209" s="6">
        <f t="shared" si="19"/>
        <v>0</v>
      </c>
    </row>
    <row r="210" spans="1:80" x14ac:dyDescent="0.25">
      <c r="A210" s="8" t="s">
        <v>491</v>
      </c>
      <c r="B210" s="26">
        <v>280201860934</v>
      </c>
      <c r="C210" s="26" t="s">
        <v>687</v>
      </c>
      <c r="D210" s="7" t="s">
        <v>490</v>
      </c>
      <c r="E210" s="3" t="s">
        <v>495</v>
      </c>
      <c r="F210" s="32">
        <v>2</v>
      </c>
      <c r="G210" s="32">
        <v>0</v>
      </c>
      <c r="H210" s="32">
        <v>3</v>
      </c>
      <c r="I210" s="32">
        <v>4</v>
      </c>
      <c r="J210" s="32">
        <v>1</v>
      </c>
      <c r="K210" s="32">
        <v>5</v>
      </c>
      <c r="L210" s="32">
        <v>2</v>
      </c>
      <c r="M210" s="32">
        <v>2</v>
      </c>
      <c r="N210" s="32">
        <v>3</v>
      </c>
      <c r="O210" s="32">
        <v>0</v>
      </c>
      <c r="P210" s="32">
        <v>0</v>
      </c>
      <c r="Q210" s="32">
        <v>0</v>
      </c>
      <c r="R210" s="32">
        <v>0</v>
      </c>
      <c r="S210" s="32">
        <v>0</v>
      </c>
      <c r="T210" s="32">
        <f t="shared" si="15"/>
        <v>22</v>
      </c>
      <c r="U210" s="32">
        <v>0</v>
      </c>
      <c r="V210" s="32">
        <v>0</v>
      </c>
      <c r="W210" s="32">
        <v>0</v>
      </c>
      <c r="X210" s="32">
        <v>1</v>
      </c>
      <c r="Y210" s="32">
        <v>0</v>
      </c>
      <c r="Z210" s="32">
        <v>0</v>
      </c>
      <c r="AA210" s="32">
        <v>0</v>
      </c>
      <c r="AB210" s="32">
        <v>0</v>
      </c>
      <c r="AC210" s="32">
        <v>0</v>
      </c>
      <c r="AD210" s="32">
        <v>0</v>
      </c>
      <c r="AE210" s="32">
        <v>0</v>
      </c>
      <c r="AF210" s="32">
        <v>0</v>
      </c>
      <c r="AG210" s="32">
        <v>0</v>
      </c>
      <c r="AH210" s="32">
        <v>0</v>
      </c>
      <c r="AI210" s="32">
        <f t="shared" si="20"/>
        <v>1</v>
      </c>
      <c r="AJ210" s="32">
        <v>0</v>
      </c>
      <c r="AK210" s="32">
        <v>0</v>
      </c>
      <c r="AL210" s="32">
        <v>0</v>
      </c>
      <c r="AM210" s="32">
        <v>0</v>
      </c>
      <c r="AN210" s="32">
        <v>0</v>
      </c>
      <c r="AO210" s="32">
        <v>0</v>
      </c>
      <c r="AP210" s="32">
        <v>0</v>
      </c>
      <c r="AQ210" s="32">
        <v>0</v>
      </c>
      <c r="AR210" s="32">
        <v>0</v>
      </c>
      <c r="AS210" s="7">
        <v>0</v>
      </c>
      <c r="AT210" s="7">
        <v>0</v>
      </c>
      <c r="AU210" s="7">
        <v>0</v>
      </c>
      <c r="AV210" s="7">
        <v>0</v>
      </c>
      <c r="AW210" s="7">
        <v>0</v>
      </c>
      <c r="AX210" s="7">
        <f t="shared" si="17"/>
        <v>0</v>
      </c>
      <c r="AY210" s="7">
        <f t="shared" si="17"/>
        <v>0</v>
      </c>
      <c r="AZ210" s="7">
        <f t="shared" si="17"/>
        <v>0</v>
      </c>
      <c r="BA210" s="7">
        <f t="shared" si="17"/>
        <v>0</v>
      </c>
      <c r="BB210" s="7">
        <f t="shared" si="17"/>
        <v>0</v>
      </c>
      <c r="BC210" s="7">
        <f t="shared" si="17"/>
        <v>0</v>
      </c>
      <c r="BD210" s="7">
        <f t="shared" si="17"/>
        <v>0</v>
      </c>
      <c r="BE210" s="7">
        <f t="shared" si="17"/>
        <v>0</v>
      </c>
      <c r="BF210" s="7">
        <f t="shared" si="17"/>
        <v>0</v>
      </c>
      <c r="BG210" s="7">
        <f t="shared" si="17"/>
        <v>0</v>
      </c>
      <c r="BH210" s="7">
        <f t="shared" si="17"/>
        <v>0</v>
      </c>
      <c r="BI210" s="7">
        <f t="shared" si="17"/>
        <v>0</v>
      </c>
      <c r="BJ210" s="7">
        <f t="shared" si="17"/>
        <v>0</v>
      </c>
      <c r="BK210" s="7">
        <f t="shared" si="17"/>
        <v>0</v>
      </c>
      <c r="BL210" s="7">
        <f t="shared" si="17"/>
        <v>0</v>
      </c>
      <c r="BM210" s="7">
        <f t="shared" si="17"/>
        <v>0</v>
      </c>
      <c r="BN210" s="7">
        <v>0</v>
      </c>
      <c r="BO210" s="7">
        <v>0</v>
      </c>
      <c r="BP210" s="7">
        <v>0</v>
      </c>
      <c r="BQ210" s="7">
        <v>0</v>
      </c>
      <c r="BR210" s="7">
        <v>0</v>
      </c>
      <c r="BS210" s="7">
        <v>0</v>
      </c>
      <c r="BT210" s="7">
        <v>0</v>
      </c>
      <c r="BU210" s="7">
        <v>0</v>
      </c>
      <c r="BV210" s="7">
        <v>0</v>
      </c>
      <c r="BW210" s="7">
        <v>0</v>
      </c>
      <c r="BX210" s="7">
        <v>0</v>
      </c>
      <c r="BY210" s="7">
        <v>0</v>
      </c>
      <c r="BZ210" s="7">
        <v>0</v>
      </c>
      <c r="CA210" s="7">
        <v>0</v>
      </c>
      <c r="CB210" s="9">
        <f t="shared" si="19"/>
        <v>0</v>
      </c>
    </row>
    <row r="211" spans="1:80" hidden="1" x14ac:dyDescent="0.25">
      <c r="A211" s="8"/>
      <c r="B211" s="31"/>
      <c r="C211" s="32"/>
      <c r="D211" s="7"/>
      <c r="E211" s="32"/>
      <c r="F211" s="32"/>
      <c r="G211" s="32"/>
      <c r="H211" s="32"/>
      <c r="I211" s="32"/>
      <c r="J211" s="32"/>
      <c r="K211" s="32"/>
      <c r="L211" s="32"/>
      <c r="M211" s="32"/>
      <c r="N211" s="32"/>
      <c r="O211" s="32"/>
      <c r="P211" s="32"/>
      <c r="Q211" s="32"/>
      <c r="R211" s="32"/>
      <c r="S211" s="32"/>
      <c r="T211" s="38">
        <f>SUM(Table1[Total GenEd FTE])*13877</f>
        <v>1303200463.017</v>
      </c>
      <c r="U211" s="32"/>
      <c r="V211" s="32"/>
      <c r="W211" s="32"/>
      <c r="X211" s="32"/>
      <c r="Y211" s="32"/>
      <c r="Z211" s="32"/>
      <c r="AA211" s="32"/>
      <c r="AB211" s="32"/>
      <c r="AC211" s="32"/>
      <c r="AD211" s="32"/>
      <c r="AE211" s="32"/>
      <c r="AF211" s="32"/>
      <c r="AG211" s="32"/>
      <c r="AH211" s="32"/>
      <c r="AI211" s="32">
        <f>SUM(Table1[Total SPED &gt;20 FTE])*0</f>
        <v>0</v>
      </c>
      <c r="AJ211" s="32"/>
      <c r="AK211" s="32"/>
      <c r="AL211" s="32"/>
      <c r="AM211" s="32"/>
      <c r="AN211" s="32"/>
      <c r="AO211" s="32"/>
      <c r="AP211" s="32"/>
      <c r="AQ211" s="32"/>
      <c r="AR211" s="32"/>
      <c r="AS211" s="7"/>
      <c r="AT211" s="7"/>
      <c r="AU211" s="7"/>
      <c r="AV211" s="7"/>
      <c r="AW211" s="7"/>
      <c r="AX211" s="33">
        <f>SUM(Table1[Total SPED 20-60 FTE])*10390</f>
        <v>40939093.600000001</v>
      </c>
      <c r="AY211" s="7"/>
      <c r="AZ211" s="7"/>
      <c r="BA211" s="7"/>
      <c r="BB211" s="7"/>
      <c r="BC211" s="7"/>
      <c r="BD211" s="7"/>
      <c r="BE211" s="7"/>
      <c r="BF211" s="7"/>
      <c r="BG211" s="7"/>
      <c r="BH211" s="7"/>
      <c r="BI211" s="7"/>
      <c r="BJ211" s="7"/>
      <c r="BK211" s="7"/>
      <c r="BL211" s="7"/>
      <c r="BM211" s="33">
        <f>SUM(Table1[Total SpEd &gt; 60 FTE])*19049</f>
        <v>107724590.41900006</v>
      </c>
      <c r="BN211" s="7"/>
      <c r="BO211" s="7"/>
      <c r="BP211" s="7"/>
      <c r="BQ211" s="7"/>
      <c r="BR211" s="7"/>
      <c r="BS211" s="7"/>
      <c r="BT211" s="7"/>
      <c r="BU211" s="7"/>
      <c r="BV211" s="7"/>
      <c r="BW211" s="7"/>
      <c r="BX211" s="7"/>
      <c r="BY211" s="7"/>
      <c r="BZ211" s="7"/>
      <c r="CA211" s="7"/>
      <c r="CB211" s="35">
        <f>(91349*CB102)+(CB88*45000)</f>
        <v>4883396.0460000001</v>
      </c>
    </row>
    <row r="212" spans="1:80" hidden="1" x14ac:dyDescent="0.25">
      <c r="T212" s="40">
        <f>(Table1[[#Totals],[Total GenEd FTE]]/6)*3</f>
        <v>651600231.50849998</v>
      </c>
      <c r="AX212" s="34">
        <f>(Table1[[#Totals],[Total SPED 20-60 FTE]]/6)*3</f>
        <v>20469546.800000001</v>
      </c>
      <c r="AY212" s="34">
        <f>(Table1[[#Totals],[SpEd  &gt;60 FTE Grade 0K]]/6)*3</f>
        <v>0</v>
      </c>
      <c r="AZ212" s="34">
        <f>(Table1[[#Totals],[SpEd  &gt;60 FTE Grade 1]]/6)*3</f>
        <v>0</v>
      </c>
      <c r="BA212" s="34">
        <f>(Table1[[#Totals],[SpEd  &gt;60 FTE Grade 2]]/6)*3</f>
        <v>0</v>
      </c>
      <c r="BB212" s="34">
        <f>(Table1[[#Totals],[SpEd  &gt;60 FTE Grade 3]]/6)*3</f>
        <v>0</v>
      </c>
      <c r="BC212" s="34">
        <f>(Table1[[#Totals],[SpEd  &gt;60 FTE Grade 4]]/6)*3</f>
        <v>0</v>
      </c>
      <c r="BD212" s="34">
        <f>(Table1[[#Totals],[SpEd  &gt;60 FTE Grade 5]]/6)*3</f>
        <v>0</v>
      </c>
      <c r="BE212" s="34">
        <f>(Table1[[#Totals],[SpEd  &gt;60 FTE Grade 6]]/6)*3</f>
        <v>0</v>
      </c>
      <c r="BF212" s="34">
        <f>(Table1[[#Totals],[SpEd  &gt;60 FTE Grade 7]]/6)*3</f>
        <v>0</v>
      </c>
      <c r="BG212" s="34">
        <f>(Table1[[#Totals],[SpEd  &gt;60 FTE Grade 8]]/6)*3</f>
        <v>0</v>
      </c>
      <c r="BH212" s="34">
        <f>(Table1[[#Totals],[SpEd  &gt;60 FTE Grade 9]]/6)*3</f>
        <v>0</v>
      </c>
      <c r="BI212" s="34">
        <f>(Table1[[#Totals],[SpEd  &gt;60 FTE Grade 10]]/6)*3</f>
        <v>0</v>
      </c>
      <c r="BJ212" s="34">
        <f>(Table1[[#Totals],[SpEd  &gt;60 FTE Grade 11]]/6)*3</f>
        <v>0</v>
      </c>
      <c r="BK212" s="34">
        <f>(Table1[[#Totals],[SpEd  &gt;60 FTE Grade 12]]/6)*3</f>
        <v>0</v>
      </c>
      <c r="BL212" s="34">
        <f>(Table1[[#Totals],[SpEd  &gt;60 FTE Grade Ungraded]]/6)*3</f>
        <v>0</v>
      </c>
      <c r="BM212" s="34">
        <f>(Table1[[#Totals],[Total SpEd &gt; 60 FTE]]/6)*3</f>
        <v>53862295.20950003</v>
      </c>
      <c r="BN212" s="34">
        <f>(Table1[[#Totals],[SC &gt;60 FTE Grade 0K]]/6)*3</f>
        <v>0</v>
      </c>
      <c r="BO212" s="34">
        <f>(Table1[[#Totals],[SC  &gt;60 FTE Grade 1]]/6)*3</f>
        <v>0</v>
      </c>
      <c r="BP212" s="34">
        <f>(Table1[[#Totals],[SC  &gt;60 FTE Grade 2]]/6)*3</f>
        <v>0</v>
      </c>
      <c r="BQ212" s="34">
        <f>(Table1[[#Totals],[SC  &gt;60 FTE Grade 3]]/6)*3</f>
        <v>0</v>
      </c>
      <c r="BR212" s="34">
        <f>(Table1[[#Totals],[SC  &gt;60 FTE Grade 4]]/6)*3</f>
        <v>0</v>
      </c>
      <c r="BS212" s="34">
        <f>(Table1[[#Totals],[SC  &gt;60 FTE Grade 5]]/6)*3</f>
        <v>0</v>
      </c>
      <c r="BT212" s="34">
        <f>(Table1[[#Totals],[SC  &gt;60 FTE Grade 6]]/6)*3</f>
        <v>0</v>
      </c>
      <c r="BU212" s="34">
        <f>(Table1[[#Totals],[SC  &gt;60 FTE Grade 7]]/6)*3</f>
        <v>0</v>
      </c>
      <c r="BV212" s="34">
        <f>(Table1[[#Totals],[SC  &gt;60 FTE Grade 8]]/6)*3</f>
        <v>0</v>
      </c>
      <c r="BW212" s="34">
        <f>(Table1[[#Totals],[SC  &gt;60 FTE Grade 9]]/6)*3</f>
        <v>0</v>
      </c>
      <c r="BX212" s="34">
        <f>(Table1[[#Totals],[SC  &gt;60 FTE Grade 10]]/6)*3</f>
        <v>0</v>
      </c>
      <c r="BY212" s="34">
        <f>(Table1[[#Totals],[SC  &gt;60 FTE Grade 11]]/6)*3</f>
        <v>0</v>
      </c>
      <c r="BZ212" s="34">
        <f>(Table1[[#Totals],[SC  &gt;60 FTE Grade 12]]/6)*3</f>
        <v>0</v>
      </c>
      <c r="CA212" s="34">
        <f>(Table1[[#Totals],[SC  &gt;60 FTE Grade Ungraded]]/6)*3</f>
        <v>0</v>
      </c>
      <c r="CB212" s="34">
        <f>(Table1[[#Totals],[Total SC &gt;60 FTE]]/6)*3</f>
        <v>2441698.023</v>
      </c>
    </row>
    <row r="216" spans="1:80" x14ac:dyDescent="0.25">
      <c r="B216" t="s">
        <v>693</v>
      </c>
      <c r="C216" s="30">
        <v>23567.83</v>
      </c>
    </row>
    <row r="217" spans="1:80" x14ac:dyDescent="0.25">
      <c r="B217" t="s">
        <v>694</v>
      </c>
      <c r="C217" s="30">
        <v>22899.659999999996</v>
      </c>
    </row>
    <row r="218" spans="1:80" x14ac:dyDescent="0.25">
      <c r="B218" t="s">
        <v>695</v>
      </c>
      <c r="C218" s="30">
        <v>39235.25</v>
      </c>
    </row>
    <row r="219" spans="1:80" x14ac:dyDescent="0.25">
      <c r="B219" t="s">
        <v>696</v>
      </c>
      <c r="C219" s="30">
        <v>1241.2749999999999</v>
      </c>
    </row>
    <row r="220" spans="1:80" x14ac:dyDescent="0.25">
      <c r="B220" t="s">
        <v>697</v>
      </c>
      <c r="C220" s="30">
        <v>6858.8060000000005</v>
      </c>
    </row>
    <row r="221" spans="1:80" x14ac:dyDescent="0.25">
      <c r="B221" t="s">
        <v>687</v>
      </c>
      <c r="C221" s="30">
        <v>108</v>
      </c>
    </row>
    <row r="225" spans="1:1" x14ac:dyDescent="0.25">
      <c r="A225" s="27" t="s">
        <v>688</v>
      </c>
    </row>
    <row r="226" spans="1:1" x14ac:dyDescent="0.25">
      <c r="A226" s="27" t="s">
        <v>689</v>
      </c>
    </row>
  </sheetData>
  <pageMargins left="0.25" right="0.25" top="0.75" bottom="0.75" header="0.3" footer="0.3"/>
  <pageSetup paperSize="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5"/>
  <sheetViews>
    <sheetView topLeftCell="A165" workbookViewId="0">
      <selection sqref="A1:A1048576"/>
    </sheetView>
  </sheetViews>
  <sheetFormatPr defaultRowHeight="15" x14ac:dyDescent="0.25"/>
  <cols>
    <col min="2" max="2" width="13.140625" bestFit="1" customWidth="1"/>
  </cols>
  <sheetData>
    <row r="1" spans="1:5" x14ac:dyDescent="0.25">
      <c r="A1" s="13" t="s">
        <v>448</v>
      </c>
      <c r="B1" s="12">
        <v>320700860957</v>
      </c>
      <c r="C1" s="14" t="s">
        <v>492</v>
      </c>
      <c r="D1" s="13" t="s">
        <v>493</v>
      </c>
      <c r="E1" s="13" t="s">
        <v>494</v>
      </c>
    </row>
    <row r="2" spans="1:5" x14ac:dyDescent="0.25">
      <c r="A2" s="13" t="s">
        <v>349</v>
      </c>
      <c r="B2" s="12">
        <v>343000860998</v>
      </c>
      <c r="C2" s="14" t="s">
        <v>348</v>
      </c>
      <c r="D2" s="13" t="s">
        <v>495</v>
      </c>
      <c r="E2" s="13" t="s">
        <v>496</v>
      </c>
    </row>
    <row r="3" spans="1:5" x14ac:dyDescent="0.25">
      <c r="A3" s="13" t="s">
        <v>203</v>
      </c>
      <c r="B3" s="12">
        <v>331900860933</v>
      </c>
      <c r="C3" s="14" t="s">
        <v>497</v>
      </c>
      <c r="D3" s="13" t="s">
        <v>495</v>
      </c>
      <c r="E3" s="13" t="s">
        <v>498</v>
      </c>
    </row>
    <row r="4" spans="1:5" x14ac:dyDescent="0.25">
      <c r="A4" s="13" t="s">
        <v>135</v>
      </c>
      <c r="B4" s="12">
        <v>331900860993</v>
      </c>
      <c r="C4" s="14" t="s">
        <v>134</v>
      </c>
      <c r="D4" s="13" t="s">
        <v>495</v>
      </c>
      <c r="E4" s="13" t="s">
        <v>498</v>
      </c>
    </row>
    <row r="5" spans="1:5" x14ac:dyDescent="0.25">
      <c r="A5" s="13" t="s">
        <v>125</v>
      </c>
      <c r="B5" s="12">
        <v>332300860912</v>
      </c>
      <c r="C5" s="14" t="s">
        <v>499</v>
      </c>
      <c r="D5" s="13" t="s">
        <v>495</v>
      </c>
      <c r="E5" s="13" t="s">
        <v>498</v>
      </c>
    </row>
    <row r="6" spans="1:5" x14ac:dyDescent="0.25">
      <c r="A6" s="13" t="s">
        <v>85</v>
      </c>
      <c r="B6" s="12">
        <v>331700860879</v>
      </c>
      <c r="C6" s="14" t="s">
        <v>500</v>
      </c>
      <c r="D6" s="13" t="s">
        <v>493</v>
      </c>
      <c r="E6" s="13" t="s">
        <v>498</v>
      </c>
    </row>
    <row r="7" spans="1:5" x14ac:dyDescent="0.25">
      <c r="A7" s="13" t="s">
        <v>113</v>
      </c>
      <c r="B7" s="12">
        <v>331300860902</v>
      </c>
      <c r="C7" s="14" t="s">
        <v>501</v>
      </c>
      <c r="D7" s="13" t="s">
        <v>493</v>
      </c>
      <c r="E7" s="13" t="s">
        <v>498</v>
      </c>
    </row>
    <row r="8" spans="1:5" x14ac:dyDescent="0.25">
      <c r="A8" s="13" t="s">
        <v>209</v>
      </c>
      <c r="B8" s="12">
        <v>331300860937</v>
      </c>
      <c r="C8" s="14" t="s">
        <v>502</v>
      </c>
      <c r="D8" s="13" t="s">
        <v>495</v>
      </c>
      <c r="E8" s="13" t="s">
        <v>498</v>
      </c>
    </row>
    <row r="9" spans="1:5" x14ac:dyDescent="0.25">
      <c r="A9" s="13" t="s">
        <v>115</v>
      </c>
      <c r="B9" s="12">
        <v>331300860901</v>
      </c>
      <c r="C9" s="14" t="s">
        <v>503</v>
      </c>
      <c r="D9" s="13" t="s">
        <v>495</v>
      </c>
      <c r="E9" s="13" t="s">
        <v>498</v>
      </c>
    </row>
    <row r="10" spans="1:5" x14ac:dyDescent="0.25">
      <c r="A10" s="13" t="s">
        <v>219</v>
      </c>
      <c r="B10" s="12">
        <v>331900861072</v>
      </c>
      <c r="C10" s="14" t="s">
        <v>504</v>
      </c>
      <c r="D10" s="13" t="s">
        <v>495</v>
      </c>
      <c r="E10" s="13" t="s">
        <v>498</v>
      </c>
    </row>
    <row r="11" spans="1:5" x14ac:dyDescent="0.25">
      <c r="A11" s="13" t="s">
        <v>215</v>
      </c>
      <c r="B11" s="12">
        <v>333200861045</v>
      </c>
      <c r="C11" s="14" t="s">
        <v>505</v>
      </c>
      <c r="D11" s="13" t="s">
        <v>495</v>
      </c>
      <c r="E11" s="13" t="s">
        <v>498</v>
      </c>
    </row>
    <row r="12" spans="1:5" x14ac:dyDescent="0.25">
      <c r="A12" s="13" t="s">
        <v>315</v>
      </c>
      <c r="B12" s="12">
        <v>310400860806</v>
      </c>
      <c r="C12" s="14" t="s">
        <v>506</v>
      </c>
      <c r="D12" s="13" t="s">
        <v>495</v>
      </c>
      <c r="E12" s="13" t="s">
        <v>507</v>
      </c>
    </row>
    <row r="13" spans="1:5" x14ac:dyDescent="0.25">
      <c r="A13" s="13" t="s">
        <v>433</v>
      </c>
      <c r="B13" s="15">
        <v>320700861062</v>
      </c>
      <c r="C13" s="14" t="s">
        <v>508</v>
      </c>
      <c r="D13" s="13" t="s">
        <v>509</v>
      </c>
      <c r="E13" s="13" t="s">
        <v>494</v>
      </c>
    </row>
    <row r="14" spans="1:5" x14ac:dyDescent="0.25">
      <c r="A14" s="16" t="s">
        <v>425</v>
      </c>
      <c r="B14" s="12">
        <v>321000861075</v>
      </c>
      <c r="C14" s="17" t="s">
        <v>424</v>
      </c>
      <c r="D14" s="16" t="s">
        <v>495</v>
      </c>
      <c r="E14" s="13" t="s">
        <v>494</v>
      </c>
    </row>
    <row r="15" spans="1:5" x14ac:dyDescent="0.25">
      <c r="A15" s="13" t="s">
        <v>207</v>
      </c>
      <c r="B15" s="12">
        <v>332300860936</v>
      </c>
      <c r="C15" s="14" t="s">
        <v>510</v>
      </c>
      <c r="D15" s="13" t="s">
        <v>495</v>
      </c>
      <c r="E15" s="13" t="s">
        <v>498</v>
      </c>
    </row>
    <row r="16" spans="1:5" x14ac:dyDescent="0.25">
      <c r="A16" s="13" t="s">
        <v>213</v>
      </c>
      <c r="B16" s="12">
        <v>331600860971</v>
      </c>
      <c r="C16" s="14" t="s">
        <v>511</v>
      </c>
      <c r="D16" s="13" t="s">
        <v>493</v>
      </c>
      <c r="E16" s="13" t="s">
        <v>498</v>
      </c>
    </row>
    <row r="17" spans="1:5" x14ac:dyDescent="0.25">
      <c r="A17" s="13" t="s">
        <v>147</v>
      </c>
      <c r="B17" s="12">
        <v>331400860825</v>
      </c>
      <c r="C17" s="14" t="s">
        <v>512</v>
      </c>
      <c r="D17" s="13" t="s">
        <v>493</v>
      </c>
      <c r="E17" s="13" t="s">
        <v>498</v>
      </c>
    </row>
    <row r="18" spans="1:5" x14ac:dyDescent="0.25">
      <c r="A18" s="13" t="s">
        <v>73</v>
      </c>
      <c r="B18" s="12">
        <v>331400861021</v>
      </c>
      <c r="C18" s="14" t="s">
        <v>513</v>
      </c>
      <c r="D18" s="13" t="s">
        <v>495</v>
      </c>
      <c r="E18" s="13" t="s">
        <v>498</v>
      </c>
    </row>
    <row r="19" spans="1:5" x14ac:dyDescent="0.25">
      <c r="A19" s="13" t="s">
        <v>431</v>
      </c>
      <c r="B19" s="12">
        <v>320700860994</v>
      </c>
      <c r="C19" s="14" t="s">
        <v>514</v>
      </c>
      <c r="D19" s="13" t="s">
        <v>495</v>
      </c>
      <c r="E19" s="13" t="s">
        <v>494</v>
      </c>
    </row>
    <row r="20" spans="1:5" x14ac:dyDescent="0.25">
      <c r="A20" s="13" t="s">
        <v>405</v>
      </c>
      <c r="B20" s="12">
        <v>320700861014</v>
      </c>
      <c r="C20" s="14" t="s">
        <v>515</v>
      </c>
      <c r="D20" s="13" t="s">
        <v>509</v>
      </c>
      <c r="E20" s="13" t="s">
        <v>494</v>
      </c>
    </row>
    <row r="21" spans="1:5" x14ac:dyDescent="0.25">
      <c r="A21" s="13" t="s">
        <v>419</v>
      </c>
      <c r="B21" s="12">
        <v>320900860913</v>
      </c>
      <c r="C21" s="14" t="s">
        <v>516</v>
      </c>
      <c r="D21" s="13" t="s">
        <v>493</v>
      </c>
      <c r="E21" s="13" t="s">
        <v>494</v>
      </c>
    </row>
    <row r="22" spans="1:5" x14ac:dyDescent="0.25">
      <c r="A22" s="13" t="s">
        <v>477</v>
      </c>
      <c r="B22" s="12">
        <v>321100860855</v>
      </c>
      <c r="C22" s="14" t="s">
        <v>517</v>
      </c>
      <c r="D22" s="13" t="s">
        <v>495</v>
      </c>
      <c r="E22" s="13" t="s">
        <v>494</v>
      </c>
    </row>
    <row r="23" spans="1:5" x14ac:dyDescent="0.25">
      <c r="A23" s="16" t="s">
        <v>439</v>
      </c>
      <c r="B23" s="12">
        <v>321100861076</v>
      </c>
      <c r="C23" s="17" t="s">
        <v>518</v>
      </c>
      <c r="D23" s="16" t="s">
        <v>495</v>
      </c>
      <c r="E23" s="13" t="s">
        <v>494</v>
      </c>
    </row>
    <row r="24" spans="1:5" x14ac:dyDescent="0.25">
      <c r="A24" s="13" t="s">
        <v>417</v>
      </c>
      <c r="B24" s="12">
        <v>320700860852</v>
      </c>
      <c r="C24" s="14" t="s">
        <v>519</v>
      </c>
      <c r="D24" s="13" t="s">
        <v>509</v>
      </c>
      <c r="E24" s="13" t="s">
        <v>494</v>
      </c>
    </row>
    <row r="25" spans="1:5" x14ac:dyDescent="0.25">
      <c r="A25" s="13" t="s">
        <v>383</v>
      </c>
      <c r="B25" s="12">
        <v>321100860859</v>
      </c>
      <c r="C25" s="14" t="s">
        <v>520</v>
      </c>
      <c r="D25" s="13" t="s">
        <v>495</v>
      </c>
      <c r="E25" s="13" t="s">
        <v>494</v>
      </c>
    </row>
    <row r="26" spans="1:5" x14ac:dyDescent="0.25">
      <c r="A26" s="13" t="s">
        <v>479</v>
      </c>
      <c r="B26" s="15">
        <v>320800860846</v>
      </c>
      <c r="C26" s="14" t="s">
        <v>521</v>
      </c>
      <c r="D26" s="13" t="s">
        <v>509</v>
      </c>
      <c r="E26" s="13" t="s">
        <v>494</v>
      </c>
    </row>
    <row r="27" spans="1:5" x14ac:dyDescent="0.25">
      <c r="A27" s="13" t="s">
        <v>415</v>
      </c>
      <c r="B27" s="12">
        <v>321000860914</v>
      </c>
      <c r="C27" s="14" t="s">
        <v>522</v>
      </c>
      <c r="D27" s="13" t="s">
        <v>493</v>
      </c>
      <c r="E27" s="13" t="s">
        <v>494</v>
      </c>
    </row>
    <row r="28" spans="1:5" x14ac:dyDescent="0.25">
      <c r="A28" s="18" t="s">
        <v>373</v>
      </c>
      <c r="B28" s="12">
        <v>321200860870</v>
      </c>
      <c r="C28" s="14" t="s">
        <v>523</v>
      </c>
      <c r="D28" s="13" t="s">
        <v>493</v>
      </c>
      <c r="E28" s="13" t="s">
        <v>494</v>
      </c>
    </row>
    <row r="29" spans="1:5" x14ac:dyDescent="0.25">
      <c r="A29" s="13" t="s">
        <v>468</v>
      </c>
      <c r="B29" s="12">
        <v>320900860807</v>
      </c>
      <c r="C29" s="14" t="s">
        <v>524</v>
      </c>
      <c r="D29" s="13" t="s">
        <v>495</v>
      </c>
      <c r="E29" s="13" t="s">
        <v>494</v>
      </c>
    </row>
    <row r="30" spans="1:5" x14ac:dyDescent="0.25">
      <c r="A30" s="13" t="s">
        <v>133</v>
      </c>
      <c r="B30" s="12">
        <v>331800860916</v>
      </c>
      <c r="C30" s="14" t="s">
        <v>525</v>
      </c>
      <c r="D30" s="13" t="s">
        <v>493</v>
      </c>
      <c r="E30" s="13" t="s">
        <v>498</v>
      </c>
    </row>
    <row r="31" spans="1:5" x14ac:dyDescent="0.25">
      <c r="A31" s="13" t="s">
        <v>143</v>
      </c>
      <c r="B31" s="12">
        <v>331400860809</v>
      </c>
      <c r="C31" s="14" t="s">
        <v>526</v>
      </c>
      <c r="D31" s="13" t="s">
        <v>493</v>
      </c>
      <c r="E31" s="13" t="s">
        <v>498</v>
      </c>
    </row>
    <row r="32" spans="1:5" x14ac:dyDescent="0.25">
      <c r="A32" s="13" t="s">
        <v>225</v>
      </c>
      <c r="B32" s="12">
        <v>332200860978</v>
      </c>
      <c r="C32" s="14" t="s">
        <v>527</v>
      </c>
      <c r="D32" s="13" t="s">
        <v>495</v>
      </c>
      <c r="E32" s="13" t="s">
        <v>498</v>
      </c>
    </row>
    <row r="33" spans="1:5" x14ac:dyDescent="0.25">
      <c r="A33" s="20" t="s">
        <v>127</v>
      </c>
      <c r="B33" s="19">
        <v>331600860918</v>
      </c>
      <c r="C33" s="21" t="s">
        <v>528</v>
      </c>
      <c r="D33" s="13" t="s">
        <v>495</v>
      </c>
      <c r="E33" s="13" t="s">
        <v>498</v>
      </c>
    </row>
    <row r="34" spans="1:5" x14ac:dyDescent="0.25">
      <c r="A34" s="13" t="s">
        <v>165</v>
      </c>
      <c r="B34" s="12">
        <v>331600860847</v>
      </c>
      <c r="C34" s="14" t="s">
        <v>529</v>
      </c>
      <c r="D34" s="13" t="s">
        <v>495</v>
      </c>
      <c r="E34" s="13" t="s">
        <v>498</v>
      </c>
    </row>
    <row r="35" spans="1:5" x14ac:dyDescent="0.25">
      <c r="A35" s="13" t="s">
        <v>235</v>
      </c>
      <c r="B35" s="15">
        <v>331300861063</v>
      </c>
      <c r="C35" s="14" t="s">
        <v>530</v>
      </c>
      <c r="D35" s="13" t="s">
        <v>509</v>
      </c>
      <c r="E35" s="13" t="s">
        <v>498</v>
      </c>
    </row>
    <row r="36" spans="1:5" x14ac:dyDescent="0.25">
      <c r="A36" s="13" t="s">
        <v>151</v>
      </c>
      <c r="B36" s="12">
        <v>331500860935</v>
      </c>
      <c r="C36" s="14" t="s">
        <v>531</v>
      </c>
      <c r="D36" s="13" t="s">
        <v>495</v>
      </c>
      <c r="E36" s="13" t="s">
        <v>498</v>
      </c>
    </row>
    <row r="37" spans="1:5" x14ac:dyDescent="0.25">
      <c r="A37" s="13" t="s">
        <v>177</v>
      </c>
      <c r="B37" s="12">
        <v>331900860958</v>
      </c>
      <c r="C37" s="14" t="s">
        <v>532</v>
      </c>
      <c r="D37" s="13" t="s">
        <v>493</v>
      </c>
      <c r="E37" s="13" t="s">
        <v>498</v>
      </c>
    </row>
    <row r="38" spans="1:5" x14ac:dyDescent="0.25">
      <c r="A38" s="13" t="s">
        <v>193</v>
      </c>
      <c r="B38" s="12">
        <v>331500861011</v>
      </c>
      <c r="C38" s="14" t="s">
        <v>192</v>
      </c>
      <c r="D38" s="13" t="s">
        <v>509</v>
      </c>
      <c r="E38" s="13" t="s">
        <v>498</v>
      </c>
    </row>
    <row r="39" spans="1:5" x14ac:dyDescent="0.25">
      <c r="A39" s="13" t="s">
        <v>307</v>
      </c>
      <c r="B39" s="12">
        <v>310200860992</v>
      </c>
      <c r="C39" s="14" t="s">
        <v>306</v>
      </c>
      <c r="D39" s="13" t="s">
        <v>495</v>
      </c>
      <c r="E39" s="13" t="s">
        <v>507</v>
      </c>
    </row>
    <row r="40" spans="1:5" x14ac:dyDescent="0.25">
      <c r="A40" s="13" t="s">
        <v>171</v>
      </c>
      <c r="B40" s="12">
        <v>332300860954</v>
      </c>
      <c r="C40" s="14" t="s">
        <v>533</v>
      </c>
      <c r="D40" s="13" t="s">
        <v>493</v>
      </c>
      <c r="E40" s="13" t="s">
        <v>498</v>
      </c>
    </row>
    <row r="41" spans="1:5" x14ac:dyDescent="0.25">
      <c r="A41" s="13" t="s">
        <v>153</v>
      </c>
      <c r="B41" s="12">
        <v>332300860939</v>
      </c>
      <c r="C41" s="14" t="s">
        <v>534</v>
      </c>
      <c r="D41" s="13" t="s">
        <v>495</v>
      </c>
      <c r="E41" s="13" t="s">
        <v>498</v>
      </c>
    </row>
    <row r="42" spans="1:5" x14ac:dyDescent="0.25">
      <c r="A42" s="13" t="s">
        <v>229</v>
      </c>
      <c r="B42" s="12">
        <v>333200860987</v>
      </c>
      <c r="C42" s="14" t="s">
        <v>535</v>
      </c>
      <c r="D42" s="13" t="s">
        <v>493</v>
      </c>
      <c r="E42" s="13" t="s">
        <v>498</v>
      </c>
    </row>
    <row r="43" spans="1:5" x14ac:dyDescent="0.25">
      <c r="A43" s="13" t="s">
        <v>195</v>
      </c>
      <c r="B43" s="12">
        <v>331800861033</v>
      </c>
      <c r="C43" s="14" t="s">
        <v>194</v>
      </c>
      <c r="D43" s="13" t="s">
        <v>495</v>
      </c>
      <c r="E43" s="13" t="s">
        <v>498</v>
      </c>
    </row>
    <row r="44" spans="1:5" x14ac:dyDescent="0.25">
      <c r="A44" s="13" t="s">
        <v>223</v>
      </c>
      <c r="B44" s="12">
        <v>331400861050</v>
      </c>
      <c r="C44" s="14" t="s">
        <v>222</v>
      </c>
      <c r="D44" s="13" t="s">
        <v>495</v>
      </c>
      <c r="E44" s="13" t="s">
        <v>498</v>
      </c>
    </row>
    <row r="45" spans="1:5" x14ac:dyDescent="0.25">
      <c r="A45" s="13" t="s">
        <v>327</v>
      </c>
      <c r="B45" s="12">
        <v>342400861025</v>
      </c>
      <c r="C45" s="14" t="s">
        <v>536</v>
      </c>
      <c r="D45" s="13" t="s">
        <v>495</v>
      </c>
      <c r="E45" s="13" t="s">
        <v>496</v>
      </c>
    </row>
    <row r="46" spans="1:5" x14ac:dyDescent="0.25">
      <c r="A46" s="13" t="s">
        <v>343</v>
      </c>
      <c r="B46" s="12">
        <v>342700860990</v>
      </c>
      <c r="C46" s="14" t="s">
        <v>537</v>
      </c>
      <c r="D46" s="13" t="s">
        <v>493</v>
      </c>
      <c r="E46" s="13" t="s">
        <v>496</v>
      </c>
    </row>
    <row r="47" spans="1:5" x14ac:dyDescent="0.25">
      <c r="A47" s="18" t="s">
        <v>423</v>
      </c>
      <c r="B47" s="15">
        <v>321100861064</v>
      </c>
      <c r="C47" s="22" t="s">
        <v>538</v>
      </c>
      <c r="D47" s="23" t="s">
        <v>509</v>
      </c>
      <c r="E47" s="13" t="s">
        <v>494</v>
      </c>
    </row>
    <row r="48" spans="1:5" x14ac:dyDescent="0.25">
      <c r="A48" s="13" t="s">
        <v>365</v>
      </c>
      <c r="B48" s="12">
        <v>321200861026</v>
      </c>
      <c r="C48" s="14" t="s">
        <v>539</v>
      </c>
      <c r="D48" s="13" t="s">
        <v>495</v>
      </c>
      <c r="E48" s="13" t="s">
        <v>494</v>
      </c>
    </row>
    <row r="49" spans="1:5" x14ac:dyDescent="0.25">
      <c r="A49" s="13" t="s">
        <v>137</v>
      </c>
      <c r="B49" s="12">
        <v>331400861036</v>
      </c>
      <c r="C49" s="14" t="s">
        <v>540</v>
      </c>
      <c r="D49" s="13" t="s">
        <v>495</v>
      </c>
      <c r="E49" s="13" t="s">
        <v>498</v>
      </c>
    </row>
    <row r="50" spans="1:5" x14ac:dyDescent="0.25">
      <c r="A50" s="13" t="s">
        <v>139</v>
      </c>
      <c r="B50" s="12">
        <v>331700861037</v>
      </c>
      <c r="C50" s="14" t="s">
        <v>541</v>
      </c>
      <c r="D50" s="13" t="s">
        <v>495</v>
      </c>
      <c r="E50" s="13" t="s">
        <v>498</v>
      </c>
    </row>
    <row r="51" spans="1:5" x14ac:dyDescent="0.25">
      <c r="A51" s="13" t="s">
        <v>145</v>
      </c>
      <c r="B51" s="12">
        <v>331300860810</v>
      </c>
      <c r="C51" s="14" t="s">
        <v>542</v>
      </c>
      <c r="D51" s="13" t="s">
        <v>495</v>
      </c>
      <c r="E51" s="13" t="s">
        <v>498</v>
      </c>
    </row>
    <row r="52" spans="1:5" x14ac:dyDescent="0.25">
      <c r="A52" s="13" t="s">
        <v>117</v>
      </c>
      <c r="B52" s="12">
        <v>331300860893</v>
      </c>
      <c r="C52" s="14" t="s">
        <v>543</v>
      </c>
      <c r="D52" s="13" t="s">
        <v>493</v>
      </c>
      <c r="E52" s="13" t="s">
        <v>498</v>
      </c>
    </row>
    <row r="53" spans="1:5" x14ac:dyDescent="0.25">
      <c r="A53" s="13" t="s">
        <v>221</v>
      </c>
      <c r="B53" s="15">
        <v>331300861066</v>
      </c>
      <c r="C53" s="14" t="s">
        <v>220</v>
      </c>
      <c r="D53" s="13" t="s">
        <v>509</v>
      </c>
      <c r="E53" s="13" t="s">
        <v>498</v>
      </c>
    </row>
    <row r="54" spans="1:5" x14ac:dyDescent="0.25">
      <c r="A54" s="13" t="s">
        <v>183</v>
      </c>
      <c r="B54" s="12">
        <v>332100860949</v>
      </c>
      <c r="C54" s="14" t="s">
        <v>544</v>
      </c>
      <c r="D54" s="13" t="s">
        <v>493</v>
      </c>
      <c r="E54" s="13" t="s">
        <v>498</v>
      </c>
    </row>
    <row r="55" spans="1:5" x14ac:dyDescent="0.25">
      <c r="A55" s="13" t="s">
        <v>227</v>
      </c>
      <c r="B55" s="12">
        <v>331800860988</v>
      </c>
      <c r="C55" s="14" t="s">
        <v>545</v>
      </c>
      <c r="D55" s="13" t="s">
        <v>493</v>
      </c>
      <c r="E55" s="13" t="s">
        <v>498</v>
      </c>
    </row>
    <row r="56" spans="1:5" x14ac:dyDescent="0.25">
      <c r="A56" s="13" t="s">
        <v>277</v>
      </c>
      <c r="B56" s="12">
        <v>310500860894</v>
      </c>
      <c r="C56" s="14" t="s">
        <v>546</v>
      </c>
      <c r="D56" s="13" t="s">
        <v>493</v>
      </c>
      <c r="E56" s="13" t="s">
        <v>507</v>
      </c>
    </row>
    <row r="57" spans="1:5" x14ac:dyDescent="0.25">
      <c r="A57" s="13" t="s">
        <v>237</v>
      </c>
      <c r="B57" s="12">
        <v>310500861001</v>
      </c>
      <c r="C57" s="14" t="s">
        <v>547</v>
      </c>
      <c r="D57" s="13" t="s">
        <v>509</v>
      </c>
      <c r="E57" s="13" t="s">
        <v>507</v>
      </c>
    </row>
    <row r="58" spans="1:5" x14ac:dyDescent="0.25">
      <c r="A58" s="13" t="s">
        <v>299</v>
      </c>
      <c r="B58" s="12">
        <v>310500860989</v>
      </c>
      <c r="C58" s="14" t="s">
        <v>548</v>
      </c>
      <c r="D58" s="13" t="s">
        <v>493</v>
      </c>
      <c r="E58" s="13" t="s">
        <v>507</v>
      </c>
    </row>
    <row r="59" spans="1:5" x14ac:dyDescent="0.25">
      <c r="A59" s="13" t="s">
        <v>437</v>
      </c>
      <c r="B59" s="12">
        <v>321200860965</v>
      </c>
      <c r="C59" s="14" t="s">
        <v>549</v>
      </c>
      <c r="D59" s="13" t="s">
        <v>493</v>
      </c>
      <c r="E59" s="13" t="s">
        <v>494</v>
      </c>
    </row>
    <row r="60" spans="1:5" x14ac:dyDescent="0.25">
      <c r="A60" s="13" t="s">
        <v>283</v>
      </c>
      <c r="B60" s="12">
        <v>310400860919</v>
      </c>
      <c r="C60" s="14" t="s">
        <v>550</v>
      </c>
      <c r="D60" s="13" t="s">
        <v>493</v>
      </c>
      <c r="E60" s="13" t="s">
        <v>507</v>
      </c>
    </row>
    <row r="61" spans="1:5" x14ac:dyDescent="0.25">
      <c r="A61" s="13" t="s">
        <v>305</v>
      </c>
      <c r="B61" s="12">
        <v>310400860995</v>
      </c>
      <c r="C61" s="14" t="s">
        <v>304</v>
      </c>
      <c r="D61" s="13" t="s">
        <v>495</v>
      </c>
      <c r="E61" s="13" t="s">
        <v>507</v>
      </c>
    </row>
    <row r="62" spans="1:5" x14ac:dyDescent="0.25">
      <c r="A62" s="13" t="s">
        <v>247</v>
      </c>
      <c r="B62" s="12">
        <v>310400861046</v>
      </c>
      <c r="C62" s="14" t="s">
        <v>551</v>
      </c>
      <c r="D62" s="13" t="s">
        <v>495</v>
      </c>
      <c r="E62" s="13" t="s">
        <v>507</v>
      </c>
    </row>
    <row r="63" spans="1:5" x14ac:dyDescent="0.25">
      <c r="A63" s="13" t="s">
        <v>444</v>
      </c>
      <c r="B63" s="12">
        <v>321100860956</v>
      </c>
      <c r="C63" s="14" t="s">
        <v>552</v>
      </c>
      <c r="D63" s="13" t="s">
        <v>493</v>
      </c>
      <c r="E63" s="13" t="s">
        <v>494</v>
      </c>
    </row>
    <row r="64" spans="1:5" x14ac:dyDescent="0.25">
      <c r="A64" s="13" t="s">
        <v>119</v>
      </c>
      <c r="B64" s="12">
        <v>333200860906</v>
      </c>
      <c r="C64" s="14" t="s">
        <v>553</v>
      </c>
      <c r="D64" s="13" t="s">
        <v>495</v>
      </c>
      <c r="E64" s="13" t="s">
        <v>498</v>
      </c>
    </row>
    <row r="65" spans="1:5" x14ac:dyDescent="0.25">
      <c r="A65" s="13" t="s">
        <v>157</v>
      </c>
      <c r="B65" s="12">
        <v>331600860938</v>
      </c>
      <c r="C65" s="14" t="s">
        <v>554</v>
      </c>
      <c r="D65" s="13" t="s">
        <v>495</v>
      </c>
      <c r="E65" s="13" t="s">
        <v>498</v>
      </c>
    </row>
    <row r="66" spans="1:5" x14ac:dyDescent="0.25">
      <c r="A66" s="13" t="s">
        <v>149</v>
      </c>
      <c r="B66" s="12">
        <v>331700860841</v>
      </c>
      <c r="C66" s="14" t="s">
        <v>555</v>
      </c>
      <c r="D66" s="23" t="s">
        <v>495</v>
      </c>
      <c r="E66" s="13" t="s">
        <v>498</v>
      </c>
    </row>
    <row r="67" spans="1:5" x14ac:dyDescent="0.25">
      <c r="A67" s="13" t="s">
        <v>181</v>
      </c>
      <c r="B67" s="12">
        <v>331700860950</v>
      </c>
      <c r="C67" s="14" t="s">
        <v>556</v>
      </c>
      <c r="D67" s="23" t="s">
        <v>495</v>
      </c>
      <c r="E67" s="13" t="s">
        <v>498</v>
      </c>
    </row>
    <row r="68" spans="1:5" x14ac:dyDescent="0.25">
      <c r="A68" s="13" t="s">
        <v>81</v>
      </c>
      <c r="B68" s="12">
        <v>331700861027</v>
      </c>
      <c r="C68" s="14" t="s">
        <v>557</v>
      </c>
      <c r="D68" s="13" t="s">
        <v>495</v>
      </c>
      <c r="E68" s="13" t="s">
        <v>498</v>
      </c>
    </row>
    <row r="69" spans="1:5" x14ac:dyDescent="0.25">
      <c r="A69" s="13" t="s">
        <v>99</v>
      </c>
      <c r="B69" s="12">
        <v>331800860702</v>
      </c>
      <c r="C69" s="14" t="s">
        <v>98</v>
      </c>
      <c r="D69" s="13" t="s">
        <v>495</v>
      </c>
      <c r="E69" s="13" t="s">
        <v>498</v>
      </c>
    </row>
    <row r="70" spans="1:5" x14ac:dyDescent="0.25">
      <c r="A70" s="13" t="s">
        <v>161</v>
      </c>
      <c r="B70" s="12">
        <v>331700860951</v>
      </c>
      <c r="C70" s="14" t="s">
        <v>558</v>
      </c>
      <c r="D70" s="13" t="s">
        <v>493</v>
      </c>
      <c r="E70" s="13" t="s">
        <v>498</v>
      </c>
    </row>
    <row r="71" spans="1:5" x14ac:dyDescent="0.25">
      <c r="A71" s="13" t="s">
        <v>472</v>
      </c>
      <c r="B71" s="12">
        <v>320900860839</v>
      </c>
      <c r="C71" s="14" t="s">
        <v>559</v>
      </c>
      <c r="D71" s="13" t="s">
        <v>495</v>
      </c>
      <c r="E71" s="13" t="s">
        <v>494</v>
      </c>
    </row>
    <row r="72" spans="1:5" x14ac:dyDescent="0.25">
      <c r="A72" s="13" t="s">
        <v>381</v>
      </c>
      <c r="B72" s="12">
        <v>320700861028</v>
      </c>
      <c r="C72" s="14" t="s">
        <v>560</v>
      </c>
      <c r="D72" s="13" t="s">
        <v>495</v>
      </c>
      <c r="E72" s="13" t="s">
        <v>494</v>
      </c>
    </row>
    <row r="73" spans="1:5" x14ac:dyDescent="0.25">
      <c r="A73" s="13" t="s">
        <v>435</v>
      </c>
      <c r="B73" s="12">
        <v>320700861070</v>
      </c>
      <c r="C73" s="14" t="s">
        <v>434</v>
      </c>
      <c r="D73" s="13" t="s">
        <v>495</v>
      </c>
      <c r="E73" s="13" t="s">
        <v>494</v>
      </c>
    </row>
    <row r="74" spans="1:5" x14ac:dyDescent="0.25">
      <c r="A74" s="13" t="s">
        <v>325</v>
      </c>
      <c r="B74" s="12">
        <v>310300860881</v>
      </c>
      <c r="C74" s="14" t="s">
        <v>561</v>
      </c>
      <c r="D74" s="13" t="s">
        <v>493</v>
      </c>
      <c r="E74" s="13" t="s">
        <v>507</v>
      </c>
    </row>
    <row r="75" spans="1:5" x14ac:dyDescent="0.25">
      <c r="A75" s="13" t="s">
        <v>267</v>
      </c>
      <c r="B75" s="12">
        <v>310100860866</v>
      </c>
      <c r="C75" s="14" t="s">
        <v>562</v>
      </c>
      <c r="D75" s="13" t="s">
        <v>495</v>
      </c>
      <c r="E75" s="13" t="s">
        <v>507</v>
      </c>
    </row>
    <row r="76" spans="1:5" x14ac:dyDescent="0.25">
      <c r="A76" s="13" t="s">
        <v>442</v>
      </c>
      <c r="B76" s="12">
        <v>320800860940</v>
      </c>
      <c r="C76" s="14" t="s">
        <v>563</v>
      </c>
      <c r="D76" s="13" t="s">
        <v>495</v>
      </c>
      <c r="E76" s="13" t="s">
        <v>494</v>
      </c>
    </row>
    <row r="77" spans="1:5" x14ac:dyDescent="0.25">
      <c r="A77" s="13" t="s">
        <v>243</v>
      </c>
      <c r="B77" s="12">
        <v>310500861012</v>
      </c>
      <c r="C77" s="14" t="s">
        <v>242</v>
      </c>
      <c r="D77" s="13" t="s">
        <v>509</v>
      </c>
      <c r="E77" s="13" t="s">
        <v>507</v>
      </c>
    </row>
    <row r="78" spans="1:5" x14ac:dyDescent="0.25">
      <c r="A78" s="13" t="s">
        <v>369</v>
      </c>
      <c r="B78" s="12">
        <v>320900860872</v>
      </c>
      <c r="C78" s="14" t="s">
        <v>564</v>
      </c>
      <c r="D78" s="13" t="s">
        <v>495</v>
      </c>
      <c r="E78" s="13" t="s">
        <v>494</v>
      </c>
    </row>
    <row r="79" spans="1:5" x14ac:dyDescent="0.25">
      <c r="A79" s="13" t="s">
        <v>255</v>
      </c>
      <c r="B79" s="12">
        <v>310100861055</v>
      </c>
      <c r="C79" s="14" t="s">
        <v>254</v>
      </c>
      <c r="D79" s="13" t="s">
        <v>509</v>
      </c>
      <c r="E79" s="13" t="s">
        <v>507</v>
      </c>
    </row>
    <row r="80" spans="1:5" x14ac:dyDescent="0.25">
      <c r="A80" s="13" t="s">
        <v>337</v>
      </c>
      <c r="B80" s="12">
        <v>343000860952</v>
      </c>
      <c r="C80" s="14" t="s">
        <v>565</v>
      </c>
      <c r="D80" s="13" t="s">
        <v>493</v>
      </c>
      <c r="E80" s="13" t="s">
        <v>496</v>
      </c>
    </row>
    <row r="81" spans="1:5" x14ac:dyDescent="0.25">
      <c r="A81" s="13" t="s">
        <v>313</v>
      </c>
      <c r="B81" s="12">
        <v>310400860812</v>
      </c>
      <c r="C81" s="14" t="s">
        <v>566</v>
      </c>
      <c r="D81" s="13" t="s">
        <v>495</v>
      </c>
      <c r="E81" s="13" t="s">
        <v>507</v>
      </c>
    </row>
    <row r="82" spans="1:5" x14ac:dyDescent="0.25">
      <c r="A82" s="13" t="s">
        <v>261</v>
      </c>
      <c r="B82" s="12">
        <v>310500860864</v>
      </c>
      <c r="C82" s="14" t="s">
        <v>567</v>
      </c>
      <c r="D82" s="13" t="s">
        <v>493</v>
      </c>
      <c r="E82" s="13" t="s">
        <v>507</v>
      </c>
    </row>
    <row r="83" spans="1:5" x14ac:dyDescent="0.25">
      <c r="A83" s="13" t="s">
        <v>275</v>
      </c>
      <c r="B83" s="12">
        <v>310500860886</v>
      </c>
      <c r="C83" s="14" t="s">
        <v>568</v>
      </c>
      <c r="D83" s="13" t="s">
        <v>493</v>
      </c>
      <c r="E83" s="13" t="s">
        <v>507</v>
      </c>
    </row>
    <row r="84" spans="1:5" x14ac:dyDescent="0.25">
      <c r="A84" s="13" t="s">
        <v>253</v>
      </c>
      <c r="B84" s="24">
        <v>310300861034</v>
      </c>
      <c r="C84" s="14" t="s">
        <v>252</v>
      </c>
      <c r="D84" s="13" t="s">
        <v>509</v>
      </c>
      <c r="E84" s="13" t="s">
        <v>507</v>
      </c>
    </row>
    <row r="85" spans="1:5" x14ac:dyDescent="0.25">
      <c r="A85" s="13" t="s">
        <v>265</v>
      </c>
      <c r="B85" s="12">
        <v>310300860875</v>
      </c>
      <c r="C85" s="14" t="s">
        <v>569</v>
      </c>
      <c r="D85" s="13" t="s">
        <v>495</v>
      </c>
      <c r="E85" s="13" t="s">
        <v>507</v>
      </c>
    </row>
    <row r="86" spans="1:5" x14ac:dyDescent="0.25">
      <c r="A86" s="13" t="s">
        <v>319</v>
      </c>
      <c r="B86" s="12">
        <v>310400860840</v>
      </c>
      <c r="C86" s="14" t="s">
        <v>570</v>
      </c>
      <c r="D86" s="13" t="s">
        <v>495</v>
      </c>
      <c r="E86" s="13" t="s">
        <v>507</v>
      </c>
    </row>
    <row r="87" spans="1:5" x14ac:dyDescent="0.25">
      <c r="A87" s="13" t="s">
        <v>89</v>
      </c>
      <c r="B87" s="12">
        <v>331900860880</v>
      </c>
      <c r="C87" s="14" t="s">
        <v>571</v>
      </c>
      <c r="D87" s="13" t="s">
        <v>493</v>
      </c>
      <c r="E87" s="13" t="s">
        <v>498</v>
      </c>
    </row>
    <row r="88" spans="1:5" x14ac:dyDescent="0.25">
      <c r="A88" s="13" t="s">
        <v>121</v>
      </c>
      <c r="B88" s="12">
        <v>331600860860</v>
      </c>
      <c r="C88" s="14" t="s">
        <v>572</v>
      </c>
      <c r="D88" s="13" t="s">
        <v>495</v>
      </c>
      <c r="E88" s="13" t="s">
        <v>498</v>
      </c>
    </row>
    <row r="89" spans="1:5" x14ac:dyDescent="0.25">
      <c r="A89" s="13" t="s">
        <v>474</v>
      </c>
      <c r="B89" s="12">
        <v>320900860823</v>
      </c>
      <c r="C89" s="14" t="s">
        <v>573</v>
      </c>
      <c r="D89" s="13" t="s">
        <v>509</v>
      </c>
      <c r="E89" s="13" t="s">
        <v>494</v>
      </c>
    </row>
    <row r="90" spans="1:5" x14ac:dyDescent="0.25">
      <c r="A90" s="13" t="s">
        <v>185</v>
      </c>
      <c r="B90" s="12">
        <v>332200860955</v>
      </c>
      <c r="C90" s="14" t="s">
        <v>574</v>
      </c>
      <c r="D90" s="13" t="s">
        <v>493</v>
      </c>
      <c r="E90" s="13" t="s">
        <v>498</v>
      </c>
    </row>
    <row r="91" spans="1:5" x14ac:dyDescent="0.25">
      <c r="A91" s="13" t="s">
        <v>385</v>
      </c>
      <c r="B91" s="12">
        <v>320700860703</v>
      </c>
      <c r="C91" s="14" t="s">
        <v>575</v>
      </c>
      <c r="D91" s="13" t="s">
        <v>495</v>
      </c>
      <c r="E91" s="13" t="s">
        <v>494</v>
      </c>
    </row>
    <row r="92" spans="1:5" x14ac:dyDescent="0.25">
      <c r="A92" s="13" t="s">
        <v>95</v>
      </c>
      <c r="B92" s="12">
        <v>331500860878</v>
      </c>
      <c r="C92" s="14" t="s">
        <v>576</v>
      </c>
      <c r="D92" s="13" t="s">
        <v>493</v>
      </c>
      <c r="E92" s="13" t="s">
        <v>498</v>
      </c>
    </row>
    <row r="93" spans="1:5" x14ac:dyDescent="0.25">
      <c r="A93" s="13" t="s">
        <v>391</v>
      </c>
      <c r="B93" s="12">
        <v>320800860903</v>
      </c>
      <c r="C93" s="14" t="s">
        <v>577</v>
      </c>
      <c r="D93" s="13" t="s">
        <v>493</v>
      </c>
      <c r="E93" s="13" t="s">
        <v>494</v>
      </c>
    </row>
    <row r="94" spans="1:5" x14ac:dyDescent="0.25">
      <c r="A94" s="13" t="s">
        <v>199</v>
      </c>
      <c r="B94" s="12">
        <v>331900860972</v>
      </c>
      <c r="C94" s="14" t="s">
        <v>578</v>
      </c>
      <c r="D94" s="13" t="s">
        <v>493</v>
      </c>
      <c r="E94" s="13" t="s">
        <v>498</v>
      </c>
    </row>
    <row r="95" spans="1:5" x14ac:dyDescent="0.25">
      <c r="A95" s="13" t="s">
        <v>476</v>
      </c>
      <c r="B95" s="12">
        <v>320900860835</v>
      </c>
      <c r="C95" s="14" t="s">
        <v>579</v>
      </c>
      <c r="D95" s="13" t="s">
        <v>495</v>
      </c>
      <c r="E95" s="13" t="s">
        <v>494</v>
      </c>
    </row>
    <row r="96" spans="1:5" x14ac:dyDescent="0.25">
      <c r="A96" s="13" t="s">
        <v>580</v>
      </c>
      <c r="B96" s="12">
        <v>321100860909</v>
      </c>
      <c r="C96" s="14" t="s">
        <v>581</v>
      </c>
      <c r="D96" s="13" t="s">
        <v>495</v>
      </c>
      <c r="E96" s="13" t="s">
        <v>494</v>
      </c>
    </row>
    <row r="97" spans="1:5" x14ac:dyDescent="0.25">
      <c r="A97" s="13" t="s">
        <v>421</v>
      </c>
      <c r="B97" s="12">
        <v>321100860917</v>
      </c>
      <c r="C97" s="14" t="s">
        <v>582</v>
      </c>
      <c r="D97" s="13" t="s">
        <v>495</v>
      </c>
      <c r="E97" s="13" t="s">
        <v>494</v>
      </c>
    </row>
    <row r="98" spans="1:5" x14ac:dyDescent="0.25">
      <c r="A98" s="13" t="s">
        <v>456</v>
      </c>
      <c r="B98" s="12">
        <v>321100860948</v>
      </c>
      <c r="C98" s="14" t="s">
        <v>583</v>
      </c>
      <c r="D98" s="13" t="s">
        <v>495</v>
      </c>
      <c r="E98" s="13" t="s">
        <v>494</v>
      </c>
    </row>
    <row r="99" spans="1:5" x14ac:dyDescent="0.25">
      <c r="A99" s="13" t="s">
        <v>460</v>
      </c>
      <c r="B99" s="12">
        <v>321100860982</v>
      </c>
      <c r="C99" s="14" t="s">
        <v>459</v>
      </c>
      <c r="D99" s="13" t="s">
        <v>495</v>
      </c>
      <c r="E99" s="13" t="s">
        <v>494</v>
      </c>
    </row>
    <row r="100" spans="1:5" x14ac:dyDescent="0.25">
      <c r="A100" s="13" t="s">
        <v>367</v>
      </c>
      <c r="B100" s="12">
        <v>320900861029</v>
      </c>
      <c r="C100" s="14" t="s">
        <v>584</v>
      </c>
      <c r="D100" s="13" t="s">
        <v>495</v>
      </c>
      <c r="E100" s="13" t="s">
        <v>494</v>
      </c>
    </row>
    <row r="101" spans="1:5" x14ac:dyDescent="0.25">
      <c r="A101" s="13" t="s">
        <v>397</v>
      </c>
      <c r="B101" s="12">
        <v>320800861030</v>
      </c>
      <c r="C101" s="14" t="s">
        <v>396</v>
      </c>
      <c r="D101" s="13" t="s">
        <v>495</v>
      </c>
      <c r="E101" s="13" t="s">
        <v>494</v>
      </c>
    </row>
    <row r="102" spans="1:5" x14ac:dyDescent="0.25">
      <c r="A102" s="13" t="s">
        <v>217</v>
      </c>
      <c r="B102" s="12">
        <v>331900860973</v>
      </c>
      <c r="C102" s="14" t="s">
        <v>585</v>
      </c>
      <c r="D102" s="13" t="s">
        <v>493</v>
      </c>
      <c r="E102" s="13" t="s">
        <v>498</v>
      </c>
    </row>
    <row r="103" spans="1:5" x14ac:dyDescent="0.25">
      <c r="A103" s="13" t="s">
        <v>395</v>
      </c>
      <c r="B103" s="12">
        <v>321000860904</v>
      </c>
      <c r="C103" s="14" t="s">
        <v>586</v>
      </c>
      <c r="D103" s="13" t="s">
        <v>493</v>
      </c>
      <c r="E103" s="13" t="s">
        <v>494</v>
      </c>
    </row>
    <row r="104" spans="1:5" x14ac:dyDescent="0.25">
      <c r="A104" s="13" t="s">
        <v>101</v>
      </c>
      <c r="B104" s="12">
        <v>331900860997</v>
      </c>
      <c r="C104" s="14" t="s">
        <v>100</v>
      </c>
      <c r="D104" s="13" t="s">
        <v>495</v>
      </c>
      <c r="E104" s="13" t="s">
        <v>498</v>
      </c>
    </row>
    <row r="105" spans="1:5" x14ac:dyDescent="0.25">
      <c r="A105" s="13" t="s">
        <v>297</v>
      </c>
      <c r="B105" s="12">
        <v>310600860966</v>
      </c>
      <c r="C105" s="14" t="s">
        <v>587</v>
      </c>
      <c r="D105" s="13" t="s">
        <v>493</v>
      </c>
      <c r="E105" s="13" t="s">
        <v>507</v>
      </c>
    </row>
    <row r="106" spans="1:5" x14ac:dyDescent="0.25">
      <c r="A106" s="13" t="s">
        <v>317</v>
      </c>
      <c r="B106" s="12">
        <v>310200860819</v>
      </c>
      <c r="C106" s="14" t="s">
        <v>588</v>
      </c>
      <c r="D106" s="13" t="s">
        <v>493</v>
      </c>
      <c r="E106" s="13" t="s">
        <v>589</v>
      </c>
    </row>
    <row r="107" spans="1:5" x14ac:dyDescent="0.25">
      <c r="A107" s="13" t="s">
        <v>359</v>
      </c>
      <c r="B107" s="12">
        <v>353100860959</v>
      </c>
      <c r="C107" s="14" t="s">
        <v>590</v>
      </c>
      <c r="D107" s="13" t="s">
        <v>493</v>
      </c>
      <c r="E107" s="13" t="s">
        <v>591</v>
      </c>
    </row>
    <row r="108" spans="1:5" x14ac:dyDescent="0.25">
      <c r="A108" s="13" t="s">
        <v>123</v>
      </c>
      <c r="B108" s="12">
        <v>331800860908</v>
      </c>
      <c r="C108" s="14" t="s">
        <v>592</v>
      </c>
      <c r="D108" s="13" t="s">
        <v>495</v>
      </c>
      <c r="E108" s="13" t="s">
        <v>498</v>
      </c>
    </row>
    <row r="109" spans="1:5" x14ac:dyDescent="0.25">
      <c r="A109" s="13" t="s">
        <v>83</v>
      </c>
      <c r="B109" s="12">
        <v>331400860885</v>
      </c>
      <c r="C109" s="14" t="s">
        <v>593</v>
      </c>
      <c r="D109" s="13" t="s">
        <v>493</v>
      </c>
      <c r="E109" s="13" t="s">
        <v>498</v>
      </c>
    </row>
    <row r="110" spans="1:5" x14ac:dyDescent="0.25">
      <c r="A110" s="13" t="s">
        <v>321</v>
      </c>
      <c r="B110" s="12">
        <v>310500860848</v>
      </c>
      <c r="C110" s="14" t="s">
        <v>594</v>
      </c>
      <c r="D110" s="13" t="s">
        <v>495</v>
      </c>
      <c r="E110" s="13" t="s">
        <v>507</v>
      </c>
    </row>
    <row r="111" spans="1:5" x14ac:dyDescent="0.25">
      <c r="A111" s="13" t="s">
        <v>269</v>
      </c>
      <c r="B111" s="12">
        <v>310400860849</v>
      </c>
      <c r="C111" s="14" t="s">
        <v>595</v>
      </c>
      <c r="D111" s="13" t="s">
        <v>495</v>
      </c>
      <c r="E111" s="13" t="s">
        <v>507</v>
      </c>
    </row>
    <row r="112" spans="1:5" x14ac:dyDescent="0.25">
      <c r="A112" s="13" t="s">
        <v>239</v>
      </c>
      <c r="B112" s="15">
        <v>310600861013</v>
      </c>
      <c r="C112" s="14" t="s">
        <v>596</v>
      </c>
      <c r="D112" s="13" t="s">
        <v>509</v>
      </c>
      <c r="E112" s="13" t="s">
        <v>507</v>
      </c>
    </row>
    <row r="113" spans="1:5" x14ac:dyDescent="0.25">
      <c r="A113" s="13" t="s">
        <v>470</v>
      </c>
      <c r="B113" s="12">
        <v>320700860820</v>
      </c>
      <c r="C113" s="14" t="s">
        <v>597</v>
      </c>
      <c r="D113" s="13" t="s">
        <v>493</v>
      </c>
      <c r="E113" s="13" t="s">
        <v>494</v>
      </c>
    </row>
    <row r="114" spans="1:5" x14ac:dyDescent="0.25">
      <c r="A114" s="13" t="s">
        <v>129</v>
      </c>
      <c r="B114" s="15">
        <v>331600860924</v>
      </c>
      <c r="C114" s="14" t="s">
        <v>598</v>
      </c>
      <c r="D114" s="13" t="s">
        <v>509</v>
      </c>
      <c r="E114" s="13" t="s">
        <v>498</v>
      </c>
    </row>
    <row r="115" spans="1:5" x14ac:dyDescent="0.25">
      <c r="A115" s="13" t="s">
        <v>93</v>
      </c>
      <c r="B115" s="12">
        <v>331600861003</v>
      </c>
      <c r="C115" s="14" t="s">
        <v>92</v>
      </c>
      <c r="D115" s="13" t="s">
        <v>509</v>
      </c>
      <c r="E115" s="13" t="s">
        <v>498</v>
      </c>
    </row>
    <row r="116" spans="1:5" x14ac:dyDescent="0.25">
      <c r="A116" s="13" t="s">
        <v>87</v>
      </c>
      <c r="B116" s="12">
        <v>331700860882</v>
      </c>
      <c r="C116" s="14" t="s">
        <v>599</v>
      </c>
      <c r="D116" s="13" t="s">
        <v>493</v>
      </c>
      <c r="E116" s="13" t="s">
        <v>600</v>
      </c>
    </row>
    <row r="117" spans="1:5" x14ac:dyDescent="0.25">
      <c r="A117" s="13" t="s">
        <v>155</v>
      </c>
      <c r="B117" s="12">
        <v>332300860942</v>
      </c>
      <c r="C117" s="14" t="s">
        <v>601</v>
      </c>
      <c r="D117" s="13" t="s">
        <v>495</v>
      </c>
      <c r="E117" s="13" t="s">
        <v>498</v>
      </c>
    </row>
    <row r="118" spans="1:5" x14ac:dyDescent="0.25">
      <c r="A118" s="13" t="s">
        <v>159</v>
      </c>
      <c r="B118" s="12">
        <v>331800860943</v>
      </c>
      <c r="C118" s="14" t="s">
        <v>602</v>
      </c>
      <c r="D118" s="13" t="s">
        <v>495</v>
      </c>
      <c r="E118" s="13" t="s">
        <v>498</v>
      </c>
    </row>
    <row r="119" spans="1:5" x14ac:dyDescent="0.25">
      <c r="A119" s="13" t="s">
        <v>205</v>
      </c>
      <c r="B119" s="12">
        <v>332300860941</v>
      </c>
      <c r="C119" s="14" t="s">
        <v>603</v>
      </c>
      <c r="D119" s="13" t="s">
        <v>495</v>
      </c>
      <c r="E119" s="13" t="s">
        <v>498</v>
      </c>
    </row>
    <row r="120" spans="1:5" x14ac:dyDescent="0.25">
      <c r="A120" s="13" t="s">
        <v>231</v>
      </c>
      <c r="B120" s="12">
        <v>331700860967</v>
      </c>
      <c r="C120" s="14" t="s">
        <v>604</v>
      </c>
      <c r="D120" s="13" t="s">
        <v>493</v>
      </c>
      <c r="E120" s="13" t="s">
        <v>498</v>
      </c>
    </row>
    <row r="121" spans="1:5" x14ac:dyDescent="0.25">
      <c r="A121" s="13" t="s">
        <v>263</v>
      </c>
      <c r="B121" s="12">
        <v>310100860873</v>
      </c>
      <c r="C121" s="14" t="s">
        <v>605</v>
      </c>
      <c r="D121" s="13" t="s">
        <v>493</v>
      </c>
      <c r="E121" s="13" t="s">
        <v>507</v>
      </c>
    </row>
    <row r="122" spans="1:5" x14ac:dyDescent="0.25">
      <c r="A122" s="13" t="s">
        <v>241</v>
      </c>
      <c r="B122" s="12">
        <v>310100861031</v>
      </c>
      <c r="C122" s="14" t="s">
        <v>606</v>
      </c>
      <c r="D122" s="13" t="s">
        <v>495</v>
      </c>
      <c r="E122" s="13" t="s">
        <v>507</v>
      </c>
    </row>
    <row r="123" spans="1:5" x14ac:dyDescent="0.25">
      <c r="A123" s="13" t="s">
        <v>167</v>
      </c>
      <c r="B123" s="15">
        <v>333200861059</v>
      </c>
      <c r="C123" s="14" t="s">
        <v>607</v>
      </c>
      <c r="D123" s="13" t="s">
        <v>509</v>
      </c>
      <c r="E123" s="13" t="s">
        <v>498</v>
      </c>
    </row>
    <row r="124" spans="1:5" x14ac:dyDescent="0.25">
      <c r="A124" s="13" t="s">
        <v>351</v>
      </c>
      <c r="B124" s="12">
        <v>342900860821</v>
      </c>
      <c r="C124" s="14" t="s">
        <v>608</v>
      </c>
      <c r="D124" s="13" t="s">
        <v>495</v>
      </c>
      <c r="E124" s="13" t="s">
        <v>496</v>
      </c>
    </row>
    <row r="125" spans="1:5" x14ac:dyDescent="0.25">
      <c r="A125" s="13" t="s">
        <v>427</v>
      </c>
      <c r="B125" s="12">
        <v>320700860962</v>
      </c>
      <c r="C125" s="14" t="s">
        <v>609</v>
      </c>
      <c r="D125" s="13" t="s">
        <v>493</v>
      </c>
      <c r="E125" s="13" t="s">
        <v>494</v>
      </c>
    </row>
    <row r="126" spans="1:5" x14ac:dyDescent="0.25">
      <c r="A126" s="13" t="s">
        <v>331</v>
      </c>
      <c r="B126" s="12">
        <v>342400861048</v>
      </c>
      <c r="C126" s="14" t="s">
        <v>610</v>
      </c>
      <c r="D126" s="13" t="s">
        <v>495</v>
      </c>
      <c r="E126" s="13" t="s">
        <v>496</v>
      </c>
    </row>
    <row r="127" spans="1:5" x14ac:dyDescent="0.25">
      <c r="A127" s="13" t="s">
        <v>371</v>
      </c>
      <c r="B127" s="12">
        <v>320900861004</v>
      </c>
      <c r="C127" s="14" t="s">
        <v>611</v>
      </c>
      <c r="D127" s="13" t="s">
        <v>509</v>
      </c>
      <c r="E127" s="13" t="s">
        <v>494</v>
      </c>
    </row>
    <row r="128" spans="1:5" x14ac:dyDescent="0.25">
      <c r="A128" s="13" t="s">
        <v>411</v>
      </c>
      <c r="B128" s="12">
        <v>320700860925</v>
      </c>
      <c r="C128" s="14" t="s">
        <v>612</v>
      </c>
      <c r="D128" s="13" t="s">
        <v>493</v>
      </c>
      <c r="E128" s="13" t="s">
        <v>494</v>
      </c>
    </row>
    <row r="129" spans="1:5" x14ac:dyDescent="0.25">
      <c r="A129" s="13" t="s">
        <v>245</v>
      </c>
      <c r="B129" s="12">
        <v>310500861015</v>
      </c>
      <c r="C129" s="14" t="s">
        <v>613</v>
      </c>
      <c r="D129" s="13" t="s">
        <v>509</v>
      </c>
      <c r="E129" s="13" t="s">
        <v>507</v>
      </c>
    </row>
    <row r="130" spans="1:5" x14ac:dyDescent="0.25">
      <c r="A130" s="13" t="s">
        <v>169</v>
      </c>
      <c r="B130" s="12">
        <v>331800861057</v>
      </c>
      <c r="C130" s="14" t="s">
        <v>614</v>
      </c>
      <c r="D130" s="13" t="s">
        <v>509</v>
      </c>
      <c r="E130" s="13" t="s">
        <v>498</v>
      </c>
    </row>
    <row r="131" spans="1:5" x14ac:dyDescent="0.25">
      <c r="A131" s="13" t="s">
        <v>111</v>
      </c>
      <c r="B131" s="12">
        <v>331500861016</v>
      </c>
      <c r="C131" s="14" t="s">
        <v>110</v>
      </c>
      <c r="D131" s="13" t="s">
        <v>509</v>
      </c>
      <c r="E131" s="13" t="s">
        <v>498</v>
      </c>
    </row>
    <row r="132" spans="1:5" x14ac:dyDescent="0.25">
      <c r="A132" s="13" t="s">
        <v>281</v>
      </c>
      <c r="B132" s="12">
        <v>310600860887</v>
      </c>
      <c r="C132" s="14" t="s">
        <v>615</v>
      </c>
      <c r="D132" s="13" t="s">
        <v>493</v>
      </c>
      <c r="E132" s="13" t="s">
        <v>507</v>
      </c>
    </row>
    <row r="133" spans="1:5" x14ac:dyDescent="0.25">
      <c r="A133" s="13" t="s">
        <v>233</v>
      </c>
      <c r="B133" s="12">
        <v>331800860983</v>
      </c>
      <c r="C133" s="14" t="s">
        <v>616</v>
      </c>
      <c r="D133" s="13" t="s">
        <v>495</v>
      </c>
      <c r="E133" s="13" t="s">
        <v>498</v>
      </c>
    </row>
    <row r="134" spans="1:5" x14ac:dyDescent="0.25">
      <c r="A134" s="13" t="s">
        <v>357</v>
      </c>
      <c r="B134" s="15">
        <v>353100861083</v>
      </c>
      <c r="C134" s="17" t="s">
        <v>617</v>
      </c>
      <c r="D134" s="23" t="s">
        <v>509</v>
      </c>
      <c r="E134" s="13" t="s">
        <v>591</v>
      </c>
    </row>
    <row r="135" spans="1:5" x14ac:dyDescent="0.25">
      <c r="A135" s="13" t="s">
        <v>462</v>
      </c>
      <c r="B135" s="12">
        <v>321000860999</v>
      </c>
      <c r="C135" s="14" t="s">
        <v>618</v>
      </c>
      <c r="D135" s="13" t="s">
        <v>495</v>
      </c>
      <c r="E135" s="13" t="s">
        <v>494</v>
      </c>
    </row>
    <row r="136" spans="1:5" x14ac:dyDescent="0.25">
      <c r="A136" s="13" t="s">
        <v>377</v>
      </c>
      <c r="B136" s="12">
        <v>320800861017</v>
      </c>
      <c r="C136" s="14" t="s">
        <v>619</v>
      </c>
      <c r="D136" s="13" t="s">
        <v>509</v>
      </c>
      <c r="E136" s="13" t="s">
        <v>494</v>
      </c>
    </row>
    <row r="137" spans="1:5" x14ac:dyDescent="0.25">
      <c r="A137" s="13" t="s">
        <v>173</v>
      </c>
      <c r="B137" s="12">
        <v>332200861053</v>
      </c>
      <c r="C137" s="14" t="s">
        <v>620</v>
      </c>
      <c r="D137" s="13" t="s">
        <v>509</v>
      </c>
      <c r="E137" s="13" t="s">
        <v>498</v>
      </c>
    </row>
    <row r="138" spans="1:5" x14ac:dyDescent="0.25">
      <c r="A138" s="18" t="s">
        <v>335</v>
      </c>
      <c r="B138" s="15">
        <v>332700861054</v>
      </c>
      <c r="C138" s="22" t="s">
        <v>621</v>
      </c>
      <c r="D138" s="23" t="s">
        <v>509</v>
      </c>
      <c r="E138" s="13" t="s">
        <v>496</v>
      </c>
    </row>
    <row r="139" spans="1:5" x14ac:dyDescent="0.25">
      <c r="A139" s="13" t="s">
        <v>464</v>
      </c>
      <c r="B139" s="12">
        <v>321000860704</v>
      </c>
      <c r="C139" s="14" t="s">
        <v>622</v>
      </c>
      <c r="D139" s="13" t="s">
        <v>495</v>
      </c>
      <c r="E139" s="13" t="s">
        <v>494</v>
      </c>
    </row>
    <row r="140" spans="1:5" x14ac:dyDescent="0.25">
      <c r="A140" s="13" t="s">
        <v>379</v>
      </c>
      <c r="B140" s="12">
        <v>320700861018</v>
      </c>
      <c r="C140" s="14" t="s">
        <v>623</v>
      </c>
      <c r="D140" s="13" t="s">
        <v>509</v>
      </c>
      <c r="E140" s="13" t="s">
        <v>494</v>
      </c>
    </row>
    <row r="141" spans="1:5" x14ac:dyDescent="0.25">
      <c r="A141" s="13" t="s">
        <v>175</v>
      </c>
      <c r="B141" s="12">
        <v>332200861051</v>
      </c>
      <c r="C141" s="14" t="s">
        <v>624</v>
      </c>
      <c r="D141" s="13" t="s">
        <v>509</v>
      </c>
      <c r="E141" s="13" t="s">
        <v>498</v>
      </c>
    </row>
    <row r="142" spans="1:5" x14ac:dyDescent="0.25">
      <c r="A142" s="13" t="s">
        <v>363</v>
      </c>
      <c r="B142" s="12">
        <v>353100860984</v>
      </c>
      <c r="C142" s="14" t="s">
        <v>625</v>
      </c>
      <c r="D142" s="13" t="s">
        <v>495</v>
      </c>
      <c r="E142" s="13" t="s">
        <v>591</v>
      </c>
    </row>
    <row r="143" spans="1:5" x14ac:dyDescent="0.25">
      <c r="A143" s="13" t="s">
        <v>273</v>
      </c>
      <c r="B143" s="12">
        <v>310400861061</v>
      </c>
      <c r="C143" s="14" t="s">
        <v>626</v>
      </c>
      <c r="D143" s="13" t="s">
        <v>493</v>
      </c>
      <c r="E143" s="13" t="s">
        <v>507</v>
      </c>
    </row>
    <row r="144" spans="1:5" x14ac:dyDescent="0.25">
      <c r="A144" s="13" t="s">
        <v>466</v>
      </c>
      <c r="B144" s="12">
        <v>320700861005</v>
      </c>
      <c r="C144" s="14" t="s">
        <v>627</v>
      </c>
      <c r="D144" s="13" t="s">
        <v>509</v>
      </c>
      <c r="E144" s="13" t="s">
        <v>494</v>
      </c>
    </row>
    <row r="145" spans="1:5" x14ac:dyDescent="0.25">
      <c r="A145" s="13" t="s">
        <v>303</v>
      </c>
      <c r="B145" s="12">
        <v>310300860963</v>
      </c>
      <c r="C145" s="14" t="s">
        <v>628</v>
      </c>
      <c r="D145" s="13" t="s">
        <v>493</v>
      </c>
      <c r="E145" s="13" t="s">
        <v>507</v>
      </c>
    </row>
    <row r="146" spans="1:5" x14ac:dyDescent="0.25">
      <c r="A146" s="13" t="s">
        <v>141</v>
      </c>
      <c r="B146" s="24">
        <v>331400860945</v>
      </c>
      <c r="C146" s="14" t="s">
        <v>629</v>
      </c>
      <c r="D146" s="13" t="s">
        <v>509</v>
      </c>
      <c r="E146" s="13" t="s">
        <v>498</v>
      </c>
    </row>
    <row r="147" spans="1:5" x14ac:dyDescent="0.25">
      <c r="A147" s="13" t="s">
        <v>413</v>
      </c>
      <c r="B147" s="12">
        <v>320700860926</v>
      </c>
      <c r="C147" s="14" t="s">
        <v>630</v>
      </c>
      <c r="D147" s="13" t="s">
        <v>493</v>
      </c>
      <c r="E147" s="13" t="s">
        <v>494</v>
      </c>
    </row>
    <row r="148" spans="1:5" x14ac:dyDescent="0.25">
      <c r="A148" s="13" t="s">
        <v>271</v>
      </c>
      <c r="B148" s="12">
        <v>310500860883</v>
      </c>
      <c r="C148" s="14" t="s">
        <v>631</v>
      </c>
      <c r="D148" s="13" t="s">
        <v>493</v>
      </c>
      <c r="E148" s="13" t="s">
        <v>589</v>
      </c>
    </row>
    <row r="149" spans="1:5" x14ac:dyDescent="0.25">
      <c r="A149" s="13" t="s">
        <v>259</v>
      </c>
      <c r="B149" s="12">
        <v>310300860871</v>
      </c>
      <c r="C149" s="14" t="s">
        <v>632</v>
      </c>
      <c r="D149" s="13" t="s">
        <v>493</v>
      </c>
      <c r="E149" s="13" t="s">
        <v>507</v>
      </c>
    </row>
    <row r="150" spans="1:5" x14ac:dyDescent="0.25">
      <c r="A150" s="13" t="s">
        <v>355</v>
      </c>
      <c r="B150" s="12">
        <v>343000860836</v>
      </c>
      <c r="C150" s="14" t="s">
        <v>633</v>
      </c>
      <c r="D150" s="13" t="s">
        <v>495</v>
      </c>
      <c r="E150" s="13" t="s">
        <v>496</v>
      </c>
    </row>
    <row r="151" spans="1:5" x14ac:dyDescent="0.25">
      <c r="A151" s="13" t="s">
        <v>131</v>
      </c>
      <c r="B151" s="12">
        <v>331500860927</v>
      </c>
      <c r="C151" s="14" t="s">
        <v>634</v>
      </c>
      <c r="D151" s="13" t="s">
        <v>493</v>
      </c>
      <c r="E151" s="13" t="s">
        <v>498</v>
      </c>
    </row>
    <row r="152" spans="1:5" x14ac:dyDescent="0.25">
      <c r="A152" s="13" t="s">
        <v>329</v>
      </c>
      <c r="B152" s="12">
        <v>342700860869</v>
      </c>
      <c r="C152" s="14" t="s">
        <v>635</v>
      </c>
      <c r="D152" s="13" t="s">
        <v>493</v>
      </c>
      <c r="E152" s="13" t="s">
        <v>496</v>
      </c>
    </row>
    <row r="153" spans="1:5" x14ac:dyDescent="0.25">
      <c r="A153" s="13" t="s">
        <v>295</v>
      </c>
      <c r="B153" s="12">
        <v>310400860968</v>
      </c>
      <c r="C153" s="14" t="s">
        <v>636</v>
      </c>
      <c r="D153" s="13" t="s">
        <v>493</v>
      </c>
      <c r="E153" s="13" t="s">
        <v>507</v>
      </c>
    </row>
    <row r="154" spans="1:5" x14ac:dyDescent="0.25">
      <c r="A154" s="13" t="s">
        <v>345</v>
      </c>
      <c r="B154" s="12">
        <v>342900860974</v>
      </c>
      <c r="C154" s="14" t="s">
        <v>637</v>
      </c>
      <c r="D154" s="13" t="s">
        <v>493</v>
      </c>
      <c r="E154" s="13" t="s">
        <v>496</v>
      </c>
    </row>
    <row r="155" spans="1:5" x14ac:dyDescent="0.25">
      <c r="A155" s="13" t="s">
        <v>103</v>
      </c>
      <c r="B155" s="12">
        <v>332300861007</v>
      </c>
      <c r="C155" s="14" t="s">
        <v>638</v>
      </c>
      <c r="D155" s="13" t="s">
        <v>495</v>
      </c>
      <c r="E155" s="13" t="s">
        <v>498</v>
      </c>
    </row>
    <row r="156" spans="1:5" x14ac:dyDescent="0.25">
      <c r="A156" s="13" t="s">
        <v>375</v>
      </c>
      <c r="B156" s="12">
        <v>321200861010</v>
      </c>
      <c r="C156" s="14" t="s">
        <v>639</v>
      </c>
      <c r="D156" s="13" t="s">
        <v>495</v>
      </c>
      <c r="E156" s="13" t="s">
        <v>494</v>
      </c>
    </row>
    <row r="157" spans="1:5" x14ac:dyDescent="0.25">
      <c r="A157" s="13" t="s">
        <v>347</v>
      </c>
      <c r="B157" s="12">
        <v>342800860969</v>
      </c>
      <c r="C157" s="14" t="s">
        <v>640</v>
      </c>
      <c r="D157" s="13" t="s">
        <v>493</v>
      </c>
      <c r="E157" s="13" t="s">
        <v>496</v>
      </c>
    </row>
    <row r="158" spans="1:5" x14ac:dyDescent="0.25">
      <c r="A158" s="16" t="s">
        <v>441</v>
      </c>
      <c r="B158" s="12">
        <v>321000861073</v>
      </c>
      <c r="C158" s="17" t="s">
        <v>641</v>
      </c>
      <c r="D158" s="16" t="s">
        <v>509</v>
      </c>
      <c r="E158" s="13" t="s">
        <v>494</v>
      </c>
    </row>
    <row r="159" spans="1:5" x14ac:dyDescent="0.25">
      <c r="A159" s="13" t="s">
        <v>311</v>
      </c>
      <c r="B159" s="12">
        <v>310300860804</v>
      </c>
      <c r="C159" s="14" t="s">
        <v>642</v>
      </c>
      <c r="D159" s="13" t="s">
        <v>495</v>
      </c>
      <c r="E159" s="13" t="s">
        <v>507</v>
      </c>
    </row>
    <row r="160" spans="1:5" x14ac:dyDescent="0.25">
      <c r="A160" s="13" t="s">
        <v>389</v>
      </c>
      <c r="B160" s="12">
        <v>320700860889</v>
      </c>
      <c r="C160" s="14" t="s">
        <v>643</v>
      </c>
      <c r="D160" s="13" t="s">
        <v>493</v>
      </c>
      <c r="E160" s="13" t="s">
        <v>494</v>
      </c>
    </row>
    <row r="161" spans="1:5" x14ac:dyDescent="0.25">
      <c r="A161" s="13" t="s">
        <v>393</v>
      </c>
      <c r="B161" s="12">
        <v>321200860898</v>
      </c>
      <c r="C161" s="14" t="s">
        <v>644</v>
      </c>
      <c r="D161" s="13" t="s">
        <v>493</v>
      </c>
      <c r="E161" s="13" t="s">
        <v>494</v>
      </c>
    </row>
    <row r="162" spans="1:5" x14ac:dyDescent="0.25">
      <c r="A162" s="13" t="s">
        <v>399</v>
      </c>
      <c r="B162" s="15">
        <v>320700861035</v>
      </c>
      <c r="C162" s="14" t="s">
        <v>398</v>
      </c>
      <c r="D162" s="13" t="s">
        <v>509</v>
      </c>
      <c r="E162" s="13" t="s">
        <v>494</v>
      </c>
    </row>
    <row r="163" spans="1:5" x14ac:dyDescent="0.25">
      <c r="A163" s="13" t="s">
        <v>446</v>
      </c>
      <c r="B163" s="15">
        <v>320700861084</v>
      </c>
      <c r="C163" s="22" t="s">
        <v>645</v>
      </c>
      <c r="D163" s="23" t="s">
        <v>509</v>
      </c>
      <c r="E163" s="13" t="s">
        <v>494</v>
      </c>
    </row>
    <row r="164" spans="1:5" x14ac:dyDescent="0.25">
      <c r="A164" s="18" t="s">
        <v>450</v>
      </c>
      <c r="B164" s="24">
        <v>320700861068</v>
      </c>
      <c r="C164" s="22" t="s">
        <v>646</v>
      </c>
      <c r="D164" s="23" t="s">
        <v>509</v>
      </c>
      <c r="E164" s="13" t="s">
        <v>494</v>
      </c>
    </row>
    <row r="165" spans="1:5" x14ac:dyDescent="0.25">
      <c r="A165" s="13" t="s">
        <v>291</v>
      </c>
      <c r="B165" s="12">
        <v>310500860928</v>
      </c>
      <c r="C165" s="14" t="s">
        <v>647</v>
      </c>
      <c r="D165" s="13" t="s">
        <v>493</v>
      </c>
      <c r="E165" s="13" t="s">
        <v>507</v>
      </c>
    </row>
    <row r="166" spans="1:5" x14ac:dyDescent="0.25">
      <c r="A166" s="13" t="s">
        <v>361</v>
      </c>
      <c r="B166" s="12">
        <v>353100860964</v>
      </c>
      <c r="C166" s="14" t="s">
        <v>648</v>
      </c>
      <c r="D166" s="13" t="s">
        <v>493</v>
      </c>
      <c r="E166" s="13" t="s">
        <v>591</v>
      </c>
    </row>
    <row r="167" spans="1:5" x14ac:dyDescent="0.25">
      <c r="A167" s="16" t="s">
        <v>458</v>
      </c>
      <c r="B167" s="12">
        <v>320700861080</v>
      </c>
      <c r="C167" s="17" t="s">
        <v>649</v>
      </c>
      <c r="D167" s="16" t="s">
        <v>495</v>
      </c>
      <c r="E167" s="13" t="s">
        <v>494</v>
      </c>
    </row>
    <row r="168" spans="1:5" x14ac:dyDescent="0.25">
      <c r="A168" s="13" t="s">
        <v>97</v>
      </c>
      <c r="B168" s="12">
        <v>331400861007</v>
      </c>
      <c r="C168" s="14" t="s">
        <v>650</v>
      </c>
      <c r="D168" s="13" t="s">
        <v>495</v>
      </c>
      <c r="E168" s="13" t="s">
        <v>498</v>
      </c>
    </row>
    <row r="169" spans="1:5" x14ac:dyDescent="0.25">
      <c r="A169" s="13" t="s">
        <v>75</v>
      </c>
      <c r="B169" s="12">
        <v>331400861022</v>
      </c>
      <c r="C169" s="14" t="s">
        <v>651</v>
      </c>
      <c r="D169" s="13" t="s">
        <v>495</v>
      </c>
      <c r="E169" s="13" t="s">
        <v>498</v>
      </c>
    </row>
    <row r="170" spans="1:5" x14ac:dyDescent="0.25">
      <c r="A170" s="13" t="s">
        <v>201</v>
      </c>
      <c r="B170" s="12">
        <v>332100861075</v>
      </c>
      <c r="C170" s="14" t="s">
        <v>652</v>
      </c>
      <c r="D170" s="13" t="s">
        <v>495</v>
      </c>
      <c r="E170" s="13" t="s">
        <v>498</v>
      </c>
    </row>
    <row r="171" spans="1:5" x14ac:dyDescent="0.25">
      <c r="A171" s="13" t="s">
        <v>211</v>
      </c>
      <c r="B171" s="12">
        <v>332200861076</v>
      </c>
      <c r="C171" s="14" t="s">
        <v>210</v>
      </c>
      <c r="D171" s="13" t="s">
        <v>495</v>
      </c>
      <c r="E171" s="13" t="s">
        <v>498</v>
      </c>
    </row>
    <row r="172" spans="1:5" x14ac:dyDescent="0.25">
      <c r="A172" s="13" t="s">
        <v>452</v>
      </c>
      <c r="B172" s="12">
        <v>320700860981</v>
      </c>
      <c r="C172" s="14" t="s">
        <v>653</v>
      </c>
      <c r="D172" s="13" t="s">
        <v>495</v>
      </c>
      <c r="E172" s="13" t="s">
        <v>494</v>
      </c>
    </row>
    <row r="173" spans="1:5" x14ac:dyDescent="0.25">
      <c r="A173" s="13" t="s">
        <v>454</v>
      </c>
      <c r="B173" s="12">
        <v>320900860980</v>
      </c>
      <c r="C173" s="14" t="s">
        <v>654</v>
      </c>
      <c r="D173" s="13" t="s">
        <v>495</v>
      </c>
      <c r="E173" s="13" t="s">
        <v>494</v>
      </c>
    </row>
    <row r="174" spans="1:5" x14ac:dyDescent="0.25">
      <c r="A174" s="13" t="s">
        <v>403</v>
      </c>
      <c r="B174" s="12">
        <v>320800861044</v>
      </c>
      <c r="C174" s="14" t="s">
        <v>655</v>
      </c>
      <c r="D174" s="13" t="s">
        <v>495</v>
      </c>
      <c r="E174" s="13" t="s">
        <v>494</v>
      </c>
    </row>
    <row r="175" spans="1:5" x14ac:dyDescent="0.25">
      <c r="A175" s="13" t="s">
        <v>429</v>
      </c>
      <c r="B175" s="12">
        <v>320800861074</v>
      </c>
      <c r="C175" s="14" t="s">
        <v>428</v>
      </c>
      <c r="D175" s="13" t="s">
        <v>495</v>
      </c>
      <c r="E175" s="13" t="s">
        <v>494</v>
      </c>
    </row>
    <row r="176" spans="1:5" x14ac:dyDescent="0.25">
      <c r="A176" s="13" t="s">
        <v>77</v>
      </c>
      <c r="B176" s="12">
        <v>331500861023</v>
      </c>
      <c r="C176" s="14" t="s">
        <v>656</v>
      </c>
      <c r="D176" s="13" t="s">
        <v>495</v>
      </c>
      <c r="E176" s="13" t="s">
        <v>498</v>
      </c>
    </row>
    <row r="177" spans="1:5" x14ac:dyDescent="0.25">
      <c r="A177" s="13" t="s">
        <v>179</v>
      </c>
      <c r="B177" s="12">
        <v>331700861041</v>
      </c>
      <c r="C177" s="14" t="s">
        <v>657</v>
      </c>
      <c r="D177" s="13" t="s">
        <v>495</v>
      </c>
      <c r="E177" s="13" t="s">
        <v>498</v>
      </c>
    </row>
    <row r="178" spans="1:5" x14ac:dyDescent="0.25">
      <c r="A178" s="13" t="s">
        <v>187</v>
      </c>
      <c r="B178" s="12">
        <v>331300861039</v>
      </c>
      <c r="C178" s="14" t="s">
        <v>658</v>
      </c>
      <c r="D178" s="13" t="s">
        <v>495</v>
      </c>
      <c r="E178" s="13" t="s">
        <v>498</v>
      </c>
    </row>
    <row r="179" spans="1:5" x14ac:dyDescent="0.25">
      <c r="A179" s="13" t="s">
        <v>279</v>
      </c>
      <c r="B179" s="12">
        <v>310300860897</v>
      </c>
      <c r="C179" s="14" t="s">
        <v>659</v>
      </c>
      <c r="D179" s="13" t="s">
        <v>495</v>
      </c>
      <c r="E179" s="13" t="s">
        <v>507</v>
      </c>
    </row>
    <row r="180" spans="1:5" x14ac:dyDescent="0.25">
      <c r="A180" s="13" t="s">
        <v>285</v>
      </c>
      <c r="B180" s="12">
        <v>310500860921</v>
      </c>
      <c r="C180" s="14" t="s">
        <v>660</v>
      </c>
      <c r="D180" s="13" t="s">
        <v>495</v>
      </c>
      <c r="E180" s="13" t="s">
        <v>507</v>
      </c>
    </row>
    <row r="181" spans="1:5" x14ac:dyDescent="0.25">
      <c r="A181" s="13" t="s">
        <v>287</v>
      </c>
      <c r="B181" s="12">
        <v>310400860922</v>
      </c>
      <c r="C181" s="14" t="s">
        <v>661</v>
      </c>
      <c r="D181" s="13" t="s">
        <v>495</v>
      </c>
      <c r="E181" s="13" t="s">
        <v>507</v>
      </c>
    </row>
    <row r="182" spans="1:5" x14ac:dyDescent="0.25">
      <c r="A182" s="13" t="s">
        <v>289</v>
      </c>
      <c r="B182" s="12">
        <v>310300860923</v>
      </c>
      <c r="C182" s="14" t="s">
        <v>662</v>
      </c>
      <c r="D182" s="13" t="s">
        <v>495</v>
      </c>
      <c r="E182" s="13" t="s">
        <v>507</v>
      </c>
    </row>
    <row r="183" spans="1:5" x14ac:dyDescent="0.25">
      <c r="A183" s="13" t="s">
        <v>301</v>
      </c>
      <c r="B183" s="12">
        <v>310500860979</v>
      </c>
      <c r="C183" s="14" t="s">
        <v>663</v>
      </c>
      <c r="D183" s="13" t="s">
        <v>495</v>
      </c>
      <c r="E183" s="13" t="s">
        <v>507</v>
      </c>
    </row>
    <row r="184" spans="1:5" x14ac:dyDescent="0.25">
      <c r="A184" s="13" t="s">
        <v>249</v>
      </c>
      <c r="B184" s="12">
        <v>310200861043</v>
      </c>
      <c r="C184" s="14" t="s">
        <v>664</v>
      </c>
      <c r="D184" s="13" t="s">
        <v>495</v>
      </c>
      <c r="E184" s="13" t="s">
        <v>507</v>
      </c>
    </row>
    <row r="185" spans="1:5" x14ac:dyDescent="0.25">
      <c r="A185" s="13" t="s">
        <v>189</v>
      </c>
      <c r="B185" s="12">
        <v>331700861040</v>
      </c>
      <c r="C185" s="14" t="s">
        <v>665</v>
      </c>
      <c r="D185" s="13" t="s">
        <v>495</v>
      </c>
      <c r="E185" s="13" t="s">
        <v>498</v>
      </c>
    </row>
    <row r="186" spans="1:5" x14ac:dyDescent="0.25">
      <c r="A186" s="13" t="s">
        <v>339</v>
      </c>
      <c r="B186" s="12">
        <v>342700861077</v>
      </c>
      <c r="C186" s="14" t="s">
        <v>666</v>
      </c>
      <c r="D186" s="13" t="s">
        <v>495</v>
      </c>
      <c r="E186" s="13" t="s">
        <v>496</v>
      </c>
    </row>
    <row r="187" spans="1:5" x14ac:dyDescent="0.25">
      <c r="A187" s="13" t="s">
        <v>341</v>
      </c>
      <c r="B187" s="12">
        <v>342900861078</v>
      </c>
      <c r="C187" s="14" t="s">
        <v>667</v>
      </c>
      <c r="D187" s="13" t="s">
        <v>495</v>
      </c>
      <c r="E187" s="13" t="s">
        <v>496</v>
      </c>
    </row>
    <row r="188" spans="1:5" x14ac:dyDescent="0.25">
      <c r="A188" s="13" t="s">
        <v>251</v>
      </c>
      <c r="B188" s="12">
        <v>310200861042</v>
      </c>
      <c r="C188" s="14" t="s">
        <v>668</v>
      </c>
      <c r="D188" s="13" t="s">
        <v>495</v>
      </c>
      <c r="E188" s="13" t="s">
        <v>507</v>
      </c>
    </row>
    <row r="189" spans="1:5" x14ac:dyDescent="0.25">
      <c r="A189" s="13" t="s">
        <v>309</v>
      </c>
      <c r="B189" s="12">
        <v>310300861008</v>
      </c>
      <c r="C189" s="14" t="s">
        <v>669</v>
      </c>
      <c r="D189" s="13" t="s">
        <v>495</v>
      </c>
      <c r="E189" s="13" t="s">
        <v>507</v>
      </c>
    </row>
    <row r="190" spans="1:5" x14ac:dyDescent="0.25">
      <c r="A190" s="13" t="s">
        <v>257</v>
      </c>
      <c r="B190" s="12">
        <v>310200861073</v>
      </c>
      <c r="C190" s="14" t="s">
        <v>670</v>
      </c>
      <c r="D190" s="13" t="s">
        <v>495</v>
      </c>
      <c r="E190" s="13" t="s">
        <v>507</v>
      </c>
    </row>
    <row r="191" spans="1:5" x14ac:dyDescent="0.25">
      <c r="A191" s="13" t="s">
        <v>79</v>
      </c>
      <c r="B191" s="12">
        <v>331400861024</v>
      </c>
      <c r="C191" s="14" t="s">
        <v>671</v>
      </c>
      <c r="D191" s="13" t="s">
        <v>495</v>
      </c>
      <c r="E191" s="13" t="s">
        <v>498</v>
      </c>
    </row>
    <row r="192" spans="1:5" x14ac:dyDescent="0.25">
      <c r="A192" s="13" t="s">
        <v>163</v>
      </c>
      <c r="B192" s="12">
        <v>331500860953</v>
      </c>
      <c r="C192" s="14" t="s">
        <v>672</v>
      </c>
      <c r="D192" s="13" t="s">
        <v>493</v>
      </c>
      <c r="E192" s="13" t="s">
        <v>498</v>
      </c>
    </row>
    <row r="193" spans="1:5" x14ac:dyDescent="0.25">
      <c r="A193" s="13" t="s">
        <v>105</v>
      </c>
      <c r="B193" s="12">
        <v>331600860975</v>
      </c>
      <c r="C193" s="14" t="s">
        <v>673</v>
      </c>
      <c r="D193" s="13" t="s">
        <v>493</v>
      </c>
      <c r="E193" s="13" t="s">
        <v>498</v>
      </c>
    </row>
    <row r="194" spans="1:5" x14ac:dyDescent="0.25">
      <c r="A194" s="13" t="s">
        <v>387</v>
      </c>
      <c r="B194" s="12">
        <v>321000861032</v>
      </c>
      <c r="C194" s="14" t="s">
        <v>386</v>
      </c>
      <c r="D194" s="13" t="s">
        <v>495</v>
      </c>
      <c r="E194" s="13" t="s">
        <v>494</v>
      </c>
    </row>
    <row r="195" spans="1:5" x14ac:dyDescent="0.25">
      <c r="A195" s="13" t="s">
        <v>407</v>
      </c>
      <c r="B195" s="12">
        <v>320700860915</v>
      </c>
      <c r="C195" s="14" t="s">
        <v>674</v>
      </c>
      <c r="D195" s="13" t="s">
        <v>493</v>
      </c>
      <c r="E195" s="13" t="s">
        <v>494</v>
      </c>
    </row>
    <row r="196" spans="1:5" x14ac:dyDescent="0.25">
      <c r="A196" s="13" t="s">
        <v>293</v>
      </c>
      <c r="B196" s="12">
        <v>310600860929</v>
      </c>
      <c r="C196" s="14" t="s">
        <v>675</v>
      </c>
      <c r="D196" s="13" t="s">
        <v>493</v>
      </c>
      <c r="E196" s="13" t="s">
        <v>507</v>
      </c>
    </row>
    <row r="197" spans="1:5" x14ac:dyDescent="0.25">
      <c r="A197" s="16" t="s">
        <v>197</v>
      </c>
      <c r="B197" s="24">
        <v>331300861079</v>
      </c>
      <c r="C197" s="17" t="s">
        <v>676</v>
      </c>
      <c r="D197" s="16" t="s">
        <v>495</v>
      </c>
      <c r="E197" s="13" t="s">
        <v>498</v>
      </c>
    </row>
    <row r="198" spans="1:5" x14ac:dyDescent="0.25">
      <c r="A198" s="13" t="s">
        <v>353</v>
      </c>
      <c r="B198" s="12">
        <v>343000860822</v>
      </c>
      <c r="C198" s="14" t="s">
        <v>677</v>
      </c>
      <c r="D198" s="13" t="s">
        <v>493</v>
      </c>
      <c r="E198" s="13" t="s">
        <v>496</v>
      </c>
    </row>
    <row r="199" spans="1:5" x14ac:dyDescent="0.25">
      <c r="A199" s="13" t="s">
        <v>91</v>
      </c>
      <c r="B199" s="12">
        <v>331900860891</v>
      </c>
      <c r="C199" s="14" t="s">
        <v>678</v>
      </c>
      <c r="D199" s="13" t="s">
        <v>495</v>
      </c>
      <c r="E199" s="13" t="s">
        <v>498</v>
      </c>
    </row>
    <row r="200" spans="1:5" x14ac:dyDescent="0.25">
      <c r="A200" s="13" t="s">
        <v>191</v>
      </c>
      <c r="B200" s="15">
        <v>331300861056</v>
      </c>
      <c r="C200" s="14" t="s">
        <v>190</v>
      </c>
      <c r="D200" s="13" t="s">
        <v>509</v>
      </c>
      <c r="E200" s="13" t="s">
        <v>498</v>
      </c>
    </row>
    <row r="201" spans="1:5" x14ac:dyDescent="0.25">
      <c r="A201" s="13" t="s">
        <v>409</v>
      </c>
      <c r="B201" s="12">
        <v>320700860920</v>
      </c>
      <c r="C201" s="14" t="s">
        <v>679</v>
      </c>
      <c r="D201" s="13" t="s">
        <v>495</v>
      </c>
      <c r="E201" s="13" t="s">
        <v>494</v>
      </c>
    </row>
    <row r="202" spans="1:5" x14ac:dyDescent="0.25">
      <c r="A202" s="13" t="s">
        <v>107</v>
      </c>
      <c r="B202" s="12">
        <v>331300861006</v>
      </c>
      <c r="C202" s="14" t="s">
        <v>680</v>
      </c>
      <c r="D202" s="13" t="s">
        <v>509</v>
      </c>
      <c r="E202" s="13" t="s">
        <v>498</v>
      </c>
    </row>
    <row r="203" spans="1:5" x14ac:dyDescent="0.25">
      <c r="A203" s="13" t="s">
        <v>333</v>
      </c>
      <c r="B203" s="12">
        <v>343000860932</v>
      </c>
      <c r="C203" s="14" t="s">
        <v>681</v>
      </c>
      <c r="D203" s="13" t="s">
        <v>493</v>
      </c>
      <c r="E203" s="13" t="s">
        <v>496</v>
      </c>
    </row>
    <row r="204" spans="1:5" x14ac:dyDescent="0.25">
      <c r="A204" s="13" t="s">
        <v>109</v>
      </c>
      <c r="B204" s="12">
        <v>331400860865</v>
      </c>
      <c r="C204" s="14" t="s">
        <v>682</v>
      </c>
      <c r="D204" s="13" t="s">
        <v>493</v>
      </c>
      <c r="E204" s="13" t="s">
        <v>498</v>
      </c>
    </row>
    <row r="205" spans="1:5" x14ac:dyDescent="0.25">
      <c r="A205" s="13" t="s">
        <v>323</v>
      </c>
      <c r="B205" s="15">
        <v>310500860858</v>
      </c>
      <c r="C205" s="14" t="s">
        <v>683</v>
      </c>
      <c r="D205" s="13" t="s">
        <v>509</v>
      </c>
      <c r="E205" s="13" t="s">
        <v>589</v>
      </c>
    </row>
  </sheetData>
  <conditionalFormatting sqref="A1:E205">
    <cfRule type="cellIs" dxfId="85" priority="8" operator="equal">
      <formula>"N/A"</formula>
    </cfRule>
  </conditionalFormatting>
  <conditionalFormatting sqref="B157:B158 B153 B148 B130 B122:B123 A159:B184 A154:B156 A149:B152 A131:B147 A124:B129 C1:E184 A1:B121">
    <cfRule type="cellIs" dxfId="84" priority="7" operator="equal">
      <formula>"N/A"</formula>
    </cfRule>
  </conditionalFormatting>
  <conditionalFormatting sqref="A1:E202">
    <cfRule type="cellIs" dxfId="83" priority="5" operator="equal">
      <formula>"N/A"</formula>
    </cfRule>
    <cfRule type="containsText" dxfId="82" priority="6" operator="containsText" text="N/A">
      <formula>NOT(ISERROR(SEARCH("N/A",A1)))</formula>
    </cfRule>
  </conditionalFormatting>
  <conditionalFormatting sqref="A185:A199 A157:A158 A153 A148 A130 A122:A123">
    <cfRule type="cellIs" dxfId="81" priority="4" operator="equal">
      <formula>"N/A"</formula>
    </cfRule>
  </conditionalFormatting>
  <conditionalFormatting sqref="A202">
    <cfRule type="cellIs" dxfId="80" priority="3" operator="equal">
      <formula>"N/A"</formula>
    </cfRule>
  </conditionalFormatting>
  <conditionalFormatting sqref="A201">
    <cfRule type="cellIs" dxfId="79" priority="2" operator="equal">
      <formula>"N/A"</formula>
    </cfRule>
  </conditionalFormatting>
  <conditionalFormatting sqref="A200">
    <cfRule type="cellIs" dxfId="78" priority="1" operator="equal">
      <formula>"N/A"</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Sheet4</vt: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Prabhu</dc:creator>
  <cp:lastModifiedBy>Poreda Ryan, Regina</cp:lastModifiedBy>
  <cp:lastPrinted>2015-12-09T19:00:00Z</cp:lastPrinted>
  <dcterms:created xsi:type="dcterms:W3CDTF">2015-10-14T20:52:47Z</dcterms:created>
  <dcterms:modified xsi:type="dcterms:W3CDTF">2015-12-09T19:00:05Z</dcterms:modified>
</cp:coreProperties>
</file>